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kanak mahesh\Data\Mahesh Kanak\Integrated Reporting\FY 25\Data Files - FY 25\New Data Files\"/>
    </mc:Choice>
  </mc:AlternateContent>
  <xr:revisionPtr revIDLastSave="0" documentId="13_ncr:1_{111BE8D1-DD38-44F1-9F58-EBF3EF6A3113}" xr6:coauthVersionLast="47" xr6:coauthVersionMax="47" xr10:uidLastSave="{00000000-0000-0000-0000-000000000000}"/>
  <bookViews>
    <workbookView xWindow="-110" yWindow="-110" windowWidth="19420" windowHeight="10300" xr2:uid="{875333C8-6EFA-4092-A13E-3416CCB45978}"/>
  </bookViews>
  <sheets>
    <sheet name="GHG Emissions" sheetId="4" r:id="rId1"/>
    <sheet name="Energy - Within" sheetId="1" r:id="rId2"/>
    <sheet name="Energy - Outside" sheetId="8" r:id="rId3"/>
    <sheet name="Water - Total" sheetId="2" r:id="rId4"/>
    <sheet name="Water - Stressed" sheetId="7" r:id="rId5"/>
    <sheet name="Waste" sheetId="3" r:id="rId6"/>
    <sheet name="DG Stack Emissions" sheetId="6" r:id="rId7"/>
    <sheet name="Methodolgy &amp; References" sheetId="11" r:id="rId8"/>
  </sheets>
  <externalReferences>
    <externalReference r:id="rId9"/>
    <externalReference r:id="rId10"/>
    <externalReference r:id="rId11"/>
    <externalReference r:id="rId12"/>
    <externalReference r:id="rId1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3" l="1"/>
  <c r="J27" i="3"/>
  <c r="I27" i="3"/>
  <c r="H27" i="3"/>
  <c r="G27" i="3"/>
  <c r="F27" i="3"/>
  <c r="E27" i="3"/>
  <c r="D27" i="3"/>
  <c r="K37" i="7"/>
  <c r="J37" i="7"/>
  <c r="I37" i="7"/>
  <c r="H37" i="7"/>
  <c r="G37" i="7"/>
  <c r="F37" i="7"/>
  <c r="E37" i="7"/>
  <c r="D37" i="7"/>
  <c r="K34" i="2"/>
  <c r="J34" i="2"/>
  <c r="I34" i="2"/>
  <c r="H34" i="2"/>
  <c r="G34" i="2"/>
  <c r="F34" i="2"/>
  <c r="E34" i="2"/>
  <c r="D34" i="2"/>
  <c r="J29" i="1"/>
  <c r="I29" i="1"/>
  <c r="H29" i="1"/>
  <c r="G29" i="1"/>
  <c r="F29" i="1"/>
  <c r="E29" i="1"/>
  <c r="D29" i="1"/>
  <c r="C29" i="1"/>
  <c r="L38" i="4"/>
  <c r="K38" i="4"/>
  <c r="J38" i="4"/>
  <c r="I38" i="4"/>
  <c r="H38" i="4"/>
  <c r="G38" i="4"/>
  <c r="F38" i="4"/>
  <c r="E38" i="4"/>
  <c r="D43" i="3"/>
  <c r="C30" i="1" l="1"/>
  <c r="C27" i="1"/>
  <c r="C24" i="1"/>
  <c r="C23" i="1"/>
  <c r="F39" i="4"/>
  <c r="E39" i="4"/>
  <c r="F37" i="4"/>
  <c r="E37" i="4" l="1"/>
  <c r="F33" i="4" l="1"/>
  <c r="E20" i="8" l="1"/>
  <c r="F20" i="8"/>
  <c r="G20" i="8"/>
  <c r="I20" i="8"/>
  <c r="J20" i="8"/>
  <c r="K20" i="8"/>
  <c r="D20" i="8"/>
  <c r="E19" i="8"/>
  <c r="F19" i="8"/>
  <c r="G19" i="8"/>
  <c r="H19" i="8"/>
  <c r="I19" i="8"/>
  <c r="J19" i="8"/>
  <c r="K19" i="8"/>
  <c r="D19" i="8"/>
  <c r="F41" i="4" l="1"/>
  <c r="F44" i="3" l="1"/>
  <c r="G44" i="3"/>
  <c r="K44" i="3"/>
  <c r="K25" i="3"/>
  <c r="I25" i="3"/>
  <c r="G25" i="3"/>
  <c r="E25" i="3"/>
  <c r="F25" i="3"/>
  <c r="H25" i="3"/>
  <c r="J25" i="3"/>
  <c r="D25" i="3"/>
  <c r="E24" i="3"/>
  <c r="F24" i="3"/>
  <c r="G24" i="3"/>
  <c r="H24" i="3"/>
  <c r="I24" i="3"/>
  <c r="J24" i="3"/>
  <c r="K24" i="3"/>
  <c r="D24" i="3"/>
  <c r="E43" i="3"/>
  <c r="E35" i="3"/>
  <c r="D35" i="3"/>
  <c r="E14" i="3"/>
  <c r="E23" i="3" s="1"/>
  <c r="E28" i="3" s="1"/>
  <c r="D14" i="3"/>
  <c r="D23" i="3" s="1"/>
  <c r="D36" i="3" l="1"/>
  <c r="D44" i="3"/>
  <c r="E36" i="3"/>
  <c r="E44" i="3"/>
  <c r="D26" i="3"/>
  <c r="D28" i="3"/>
  <c r="E26" i="3"/>
  <c r="K13" i="7" l="1"/>
  <c r="K11" i="7"/>
  <c r="I13" i="7"/>
  <c r="I11" i="7"/>
  <c r="G13" i="7"/>
  <c r="G11" i="7"/>
  <c r="G10" i="7"/>
  <c r="E34" i="7"/>
  <c r="D34" i="7"/>
  <c r="E31" i="7"/>
  <c r="D31" i="7"/>
  <c r="E14" i="7"/>
  <c r="D14" i="7"/>
  <c r="E28" i="2"/>
  <c r="E31" i="2"/>
  <c r="F31" i="2"/>
  <c r="G31" i="2"/>
  <c r="H31" i="2"/>
  <c r="I31" i="2"/>
  <c r="J31" i="2"/>
  <c r="K31" i="2"/>
  <c r="D31" i="2"/>
  <c r="E32" i="2"/>
  <c r="E35" i="7" s="1"/>
  <c r="D32" i="2"/>
  <c r="D35" i="7" s="1"/>
  <c r="D28" i="2"/>
  <c r="E11" i="2"/>
  <c r="D11" i="2"/>
  <c r="D30" i="2" s="1"/>
  <c r="D35" i="2" s="1"/>
  <c r="E33" i="7" l="1"/>
  <c r="D33" i="7"/>
  <c r="E30" i="2"/>
  <c r="D33" i="2"/>
  <c r="E36" i="7" l="1"/>
  <c r="E38" i="7"/>
  <c r="D38" i="7"/>
  <c r="D36" i="7"/>
  <c r="E35" i="2"/>
  <c r="E33" i="2"/>
  <c r="H10" i="8" l="1"/>
  <c r="H20" i="8" s="1"/>
  <c r="J27" i="1" l="1"/>
  <c r="I27" i="1"/>
  <c r="H27" i="1"/>
  <c r="G27" i="1"/>
  <c r="F27" i="1"/>
  <c r="E27" i="1"/>
  <c r="D26" i="1" l="1"/>
  <c r="E26" i="1"/>
  <c r="F26" i="1"/>
  <c r="G26" i="1"/>
  <c r="H26" i="1"/>
  <c r="I26" i="1"/>
  <c r="J26" i="1"/>
  <c r="C26" i="1"/>
  <c r="D25" i="1"/>
  <c r="E25" i="1"/>
  <c r="F25" i="1"/>
  <c r="G25" i="1"/>
  <c r="H25" i="1"/>
  <c r="I25" i="1"/>
  <c r="J25" i="1"/>
  <c r="C25" i="1"/>
  <c r="D22" i="1"/>
  <c r="C22" i="1"/>
  <c r="D21" i="1"/>
  <c r="C21" i="1"/>
  <c r="D13" i="1"/>
  <c r="C13" i="1"/>
  <c r="D12" i="1"/>
  <c r="C12" i="1"/>
  <c r="E33" i="4"/>
  <c r="F32" i="4"/>
  <c r="E32" i="4"/>
  <c r="F11" i="4"/>
  <c r="E11" i="4"/>
  <c r="F8" i="4"/>
  <c r="E8" i="4"/>
  <c r="E41" i="4" l="1"/>
  <c r="E40" i="4"/>
  <c r="D23" i="1"/>
  <c r="D27" i="1" s="1"/>
  <c r="D24" i="1"/>
  <c r="F40" i="4"/>
  <c r="C28" i="1" l="1"/>
  <c r="D30" i="1"/>
  <c r="D28" i="1"/>
  <c r="L33" i="4" l="1"/>
  <c r="J33" i="4"/>
  <c r="H33" i="4"/>
  <c r="G33" i="4"/>
  <c r="G41" i="4" l="1"/>
  <c r="G40" i="4"/>
  <c r="J41" i="4"/>
  <c r="J40" i="4"/>
  <c r="H41" i="4"/>
  <c r="H40" i="4"/>
  <c r="L40" i="4"/>
  <c r="L41" i="4"/>
  <c r="G43" i="3" l="1"/>
  <c r="F43" i="3"/>
  <c r="G35" i="3"/>
  <c r="F35" i="3"/>
  <c r="K14" i="3"/>
  <c r="G14" i="3"/>
  <c r="G23" i="3" s="1"/>
  <c r="F14" i="3"/>
  <c r="F23" i="3" s="1"/>
  <c r="F36" i="3" l="1"/>
  <c r="G36" i="3"/>
  <c r="G28" i="3"/>
  <c r="G26" i="3"/>
  <c r="F28" i="3"/>
  <c r="F26" i="3"/>
  <c r="G14" i="7"/>
  <c r="F14" i="7"/>
  <c r="G11" i="2"/>
  <c r="F11" i="2"/>
  <c r="F22" i="1" l="1"/>
  <c r="E22" i="1"/>
  <c r="F21" i="1"/>
  <c r="E21" i="1"/>
  <c r="F13" i="1"/>
  <c r="E13" i="1"/>
  <c r="F12" i="1"/>
  <c r="F23" i="1" s="1"/>
  <c r="E12" i="1"/>
  <c r="F24" i="1" l="1"/>
  <c r="E23" i="1"/>
  <c r="E24" i="1"/>
  <c r="G34" i="7"/>
  <c r="H34" i="7"/>
  <c r="I34" i="7"/>
  <c r="J34" i="7"/>
  <c r="K34" i="7"/>
  <c r="F34" i="7"/>
  <c r="H32" i="2"/>
  <c r="H35" i="7" s="1"/>
  <c r="I32" i="2"/>
  <c r="J32" i="2"/>
  <c r="J35" i="7" s="1"/>
  <c r="J38" i="7" s="1"/>
  <c r="K32" i="2"/>
  <c r="K35" i="7" s="1"/>
  <c r="G32" i="2"/>
  <c r="F32" i="2"/>
  <c r="F30" i="1"/>
  <c r="F28" i="1"/>
  <c r="J36" i="7" l="1"/>
  <c r="F36" i="7"/>
  <c r="E28" i="1"/>
  <c r="E30" i="1"/>
  <c r="F35" i="7"/>
  <c r="F38" i="7" s="1"/>
  <c r="G35" i="7"/>
  <c r="I35" i="7"/>
  <c r="H32" i="4"/>
  <c r="G32" i="4"/>
  <c r="H11" i="4"/>
  <c r="G11" i="4"/>
  <c r="H8" i="4"/>
  <c r="G8" i="4"/>
  <c r="I41" i="3"/>
  <c r="J41" i="3"/>
  <c r="J43" i="3" s="1"/>
  <c r="H43" i="3"/>
  <c r="H32" i="3"/>
  <c r="I32" i="3"/>
  <c r="J32" i="3"/>
  <c r="H33" i="3"/>
  <c r="I33" i="3"/>
  <c r="J33" i="3"/>
  <c r="H7" i="3"/>
  <c r="I7" i="3"/>
  <c r="H8" i="3"/>
  <c r="I8" i="3"/>
  <c r="H10" i="3"/>
  <c r="I10" i="3"/>
  <c r="J10" i="3"/>
  <c r="I11" i="3"/>
  <c r="H13" i="3"/>
  <c r="I13" i="3"/>
  <c r="K23" i="3"/>
  <c r="K36" i="3" s="1"/>
  <c r="H15" i="3"/>
  <c r="I15" i="3"/>
  <c r="J15" i="3"/>
  <c r="H16" i="3"/>
  <c r="I16" i="3"/>
  <c r="H17" i="3"/>
  <c r="I17" i="3"/>
  <c r="H18" i="3"/>
  <c r="I18" i="3"/>
  <c r="H19" i="3"/>
  <c r="I19" i="3"/>
  <c r="H20" i="3"/>
  <c r="I20" i="3"/>
  <c r="H21" i="3"/>
  <c r="I21" i="3"/>
  <c r="H22" i="3"/>
  <c r="I22" i="3"/>
  <c r="H31" i="7"/>
  <c r="J31" i="7"/>
  <c r="I26" i="7"/>
  <c r="K26" i="7"/>
  <c r="I27" i="7"/>
  <c r="K27" i="7"/>
  <c r="K31" i="7" s="1"/>
  <c r="H10" i="7"/>
  <c r="H11" i="7"/>
  <c r="H13" i="7"/>
  <c r="J14" i="7"/>
  <c r="H28" i="2"/>
  <c r="J28" i="2"/>
  <c r="I23" i="2"/>
  <c r="K23" i="2"/>
  <c r="I24" i="2"/>
  <c r="K24" i="2"/>
  <c r="H7" i="2"/>
  <c r="I7" i="2"/>
  <c r="I10" i="7" s="1"/>
  <c r="J7" i="2"/>
  <c r="K7" i="2"/>
  <c r="K10" i="7" s="1"/>
  <c r="K14" i="7" s="1"/>
  <c r="H8" i="2"/>
  <c r="J8" i="2"/>
  <c r="H10" i="2"/>
  <c r="J10" i="2"/>
  <c r="G6" i="1"/>
  <c r="G12" i="1" s="1"/>
  <c r="H6" i="1"/>
  <c r="J6" i="1"/>
  <c r="J12" i="1" s="1"/>
  <c r="H12" i="1"/>
  <c r="I12" i="1"/>
  <c r="G13" i="1"/>
  <c r="H13" i="1"/>
  <c r="I13" i="1"/>
  <c r="J13" i="1"/>
  <c r="G15" i="1"/>
  <c r="H15" i="1"/>
  <c r="I15" i="1"/>
  <c r="J15" i="1"/>
  <c r="J21" i="1" s="1"/>
  <c r="G17" i="1"/>
  <c r="H17" i="1"/>
  <c r="I17" i="1"/>
  <c r="J17" i="1"/>
  <c r="G22" i="1"/>
  <c r="H22" i="1"/>
  <c r="I22" i="1"/>
  <c r="J22" i="1"/>
  <c r="J24" i="1" s="1"/>
  <c r="K28" i="2" l="1"/>
  <c r="H11" i="2"/>
  <c r="K28" i="3"/>
  <c r="K26" i="3"/>
  <c r="K33" i="7"/>
  <c r="J33" i="7"/>
  <c r="J28" i="1"/>
  <c r="I24" i="1"/>
  <c r="I21" i="1"/>
  <c r="I23" i="1" s="1"/>
  <c r="G24" i="1"/>
  <c r="J23" i="1"/>
  <c r="G37" i="4"/>
  <c r="G39" i="4"/>
  <c r="H37" i="4"/>
  <c r="H39" i="4"/>
  <c r="H30" i="2"/>
  <c r="I35" i="3"/>
  <c r="I43" i="3"/>
  <c r="K11" i="2"/>
  <c r="K30" i="2" s="1"/>
  <c r="H21" i="1"/>
  <c r="H23" i="1" s="1"/>
  <c r="J30" i="1"/>
  <c r="G21" i="1"/>
  <c r="G23" i="1" s="1"/>
  <c r="I30" i="1"/>
  <c r="H24" i="1"/>
  <c r="I14" i="7"/>
  <c r="H14" i="3"/>
  <c r="I28" i="2"/>
  <c r="H35" i="3"/>
  <c r="J11" i="2"/>
  <c r="J30" i="2" s="1"/>
  <c r="I31" i="7"/>
  <c r="I11" i="2"/>
  <c r="H14" i="7"/>
  <c r="J14" i="3"/>
  <c r="J23" i="3" s="1"/>
  <c r="J44" i="3" s="1"/>
  <c r="J35" i="3"/>
  <c r="I14" i="3"/>
  <c r="I23" i="3" s="1"/>
  <c r="I8" i="4"/>
  <c r="J8" i="4"/>
  <c r="K8" i="4"/>
  <c r="L8" i="4"/>
  <c r="I11" i="4"/>
  <c r="J11" i="4"/>
  <c r="K11" i="4"/>
  <c r="L11" i="4"/>
  <c r="I32" i="4"/>
  <c r="J32" i="4"/>
  <c r="K32" i="4"/>
  <c r="L32" i="4"/>
  <c r="I33" i="4"/>
  <c r="K33" i="4"/>
  <c r="I44" i="3" l="1"/>
  <c r="J36" i="3"/>
  <c r="I36" i="3"/>
  <c r="I28" i="3"/>
  <c r="I26" i="3"/>
  <c r="J26" i="3"/>
  <c r="J28" i="3"/>
  <c r="K38" i="7"/>
  <c r="K36" i="7"/>
  <c r="H33" i="2"/>
  <c r="J35" i="2"/>
  <c r="K35" i="2"/>
  <c r="H35" i="2"/>
  <c r="G28" i="1"/>
  <c r="H30" i="1"/>
  <c r="I28" i="1"/>
  <c r="L24" i="1"/>
  <c r="G30" i="1"/>
  <c r="J37" i="4"/>
  <c r="J39" i="4"/>
  <c r="L39" i="4"/>
  <c r="L37" i="4"/>
  <c r="K39" i="4"/>
  <c r="K37" i="4"/>
  <c r="I37" i="4"/>
  <c r="I39" i="4"/>
  <c r="K41" i="4"/>
  <c r="K40" i="4"/>
  <c r="I40" i="4"/>
  <c r="I41" i="4"/>
  <c r="H23" i="3"/>
  <c r="H33" i="7"/>
  <c r="J33" i="2"/>
  <c r="K33" i="2"/>
  <c r="I30" i="2"/>
  <c r="I33" i="7"/>
  <c r="H28" i="1"/>
  <c r="O14" i="7"/>
  <c r="N14" i="7"/>
  <c r="H36" i="3" l="1"/>
  <c r="H44" i="3"/>
  <c r="H38" i="7"/>
  <c r="H36" i="7"/>
  <c r="H28" i="3"/>
  <c r="H26" i="3"/>
  <c r="O15" i="7"/>
  <c r="I38" i="7"/>
  <c r="I36" i="7"/>
  <c r="I33" i="2"/>
  <c r="I35" i="2"/>
  <c r="F31" i="7" l="1"/>
  <c r="F33" i="7" s="1"/>
  <c r="G31" i="7" l="1"/>
  <c r="M14" i="7" l="1"/>
  <c r="N15" i="7" s="1"/>
  <c r="G33" i="7"/>
  <c r="G38" i="7" l="1"/>
  <c r="G36" i="7"/>
  <c r="N33" i="7"/>
  <c r="O33" i="7"/>
  <c r="M33" i="7"/>
  <c r="N34" i="7" l="1"/>
  <c r="O34" i="7"/>
  <c r="F28" i="2"/>
  <c r="G28" i="2" l="1"/>
  <c r="F30" i="2" l="1"/>
  <c r="G30" i="2"/>
  <c r="F33" i="2" l="1"/>
  <c r="G35" i="2"/>
  <c r="F35" i="2"/>
  <c r="G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tc={F68956B6-3019-4449-80A2-02A185A3B350}</author>
    <author>tc={E35EFB45-30AF-4746-8F8E-129DA57DC0D1}</author>
    <author>tc={6760AFF6-4EE6-4D55-96E3-381C4C6EDCB7}</author>
    <author>tc={0CE1FFDA-89B5-43F9-8A84-E32EE65CD3A6}</author>
    <author>tc={CB47EF38-6F96-49AD-A959-01D4E7E3CA64}</author>
    <author>tc={AC3119DD-3FD2-4DA4-90BF-3AD7FA0CE7D5}</author>
    <author>tc={5FEEAE7D-6A25-49B9-B67B-9DE280BB7CC3}</author>
    <author>tc={3148FB3E-48B1-4332-8DA5-D670DBE166E9}</author>
    <author>tc={FFB0F858-61B0-4327-80D1-519DB22381D3}</author>
  </authors>
  <commentList>
    <comment ref="E8" authorId="0" shapeId="0" xr:uid="{F68956B6-3019-4449-80A2-02A185A3B350}">
      <text>
        <t>[Threaded comment]
Your version of Excel allows you to read this threaded comment; however, any edits to it will get removed if the file is opened in a newer version of Excel. Learn more: https://go.microsoft.com/fwlink/?linkid=870924
Comment:
    Bottled, municipal, tanker water</t>
      </text>
    </comment>
    <comment ref="G8" authorId="1" shapeId="0" xr:uid="{E35EFB45-30AF-4746-8F8E-129DA57DC0D1}">
      <text>
        <t>[Threaded comment]
Your version of Excel allows you to read this threaded comment; however, any edits to it will get removed if the file is opened in a newer version of Excel. Learn more: https://go.microsoft.com/fwlink/?linkid=870924
Comment:
    Bottled, municipal, tanker water</t>
      </text>
    </comment>
    <comment ref="I8" authorId="2" shapeId="0" xr:uid="{6760AFF6-4EE6-4D55-96E3-381C4C6EDCB7}">
      <text>
        <t>[Threaded comment]
Your version of Excel allows you to read this threaded comment; however, any edits to it will get removed if the file is opened in a newer version of Excel. Learn more: https://go.microsoft.com/fwlink/?linkid=870924
Comment:
    Bottled, municipal, tanker water</t>
      </text>
    </comment>
    <comment ref="K8" authorId="3" shapeId="0" xr:uid="{0CE1FFDA-89B5-43F9-8A84-E32EE65CD3A6}">
      <text>
        <t>[Threaded comment]
Your version of Excel allows you to read this threaded comment; however, any edits to it will get removed if the file is opened in a newer version of Excel. Learn more: https://go.microsoft.com/fwlink/?linkid=870924
Comment:
    Bottled, municipal, tanker water</t>
      </text>
    </comment>
    <comment ref="D10" authorId="4" shapeId="0" xr:uid="{CB47EF38-6F96-49AD-A959-01D4E7E3CA64}">
      <text>
        <t>[Threaded comment]
Your version of Excel allows you to read this threaded comment; however, any edits to it will get removed if the file is opened in a newer version of Excel. Learn more: https://go.microsoft.com/fwlink/?linkid=870924
Comment:
    Rainwater + wastewater from another source + recycled and reused water</t>
      </text>
    </comment>
    <comment ref="E10" authorId="5" shapeId="0" xr:uid="{AC3119DD-3FD2-4DA4-90BF-3AD7FA0CE7D5}">
      <text>
        <t>[Threaded comment]
Your version of Excel allows you to read this threaded comment; however, any edits to it will get removed if the file is opened in a newer version of Excel. Learn more: https://go.microsoft.com/fwlink/?linkid=870924
Comment:
    Rainwater+recycled water</t>
      </text>
    </comment>
    <comment ref="F10" authorId="6" shapeId="0" xr:uid="{5FEEAE7D-6A25-49B9-B67B-9DE280BB7CC3}">
      <text>
        <t>[Threaded comment]
Your version of Excel allows you to read this threaded comment; however, any edits to it will get removed if the file is opened in a newer version of Excel. Learn more: https://go.microsoft.com/fwlink/?linkid=870924
Comment:
    Rainwater + wastewater from another source</t>
      </text>
    </comment>
    <comment ref="G10" authorId="7" shapeId="0" xr:uid="{3148FB3E-48B1-4332-8DA5-D670DBE166E9}">
      <text>
        <t>[Threaded comment]
Your version of Excel allows you to read this threaded comment; however, any edits to it will get removed if the file is opened in a newer version of Excel. Learn more: https://go.microsoft.com/fwlink/?linkid=870924
Comment:
    Rainwater + recycled water</t>
      </text>
    </comment>
    <comment ref="I10" authorId="8" shapeId="0" xr:uid="{FFB0F858-61B0-4327-80D1-519DB22381D3}">
      <text>
        <t>[Threaded comment]
Your version of Excel allows you to read this threaded comment; however, any edits to it will get removed if the file is opened in a newer version of Excel. Learn more: https://go.microsoft.com/fwlink/?linkid=870924
Comment:
    Rainwater + recycled water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tc={1A3C4FA9-5ED5-4D58-8EEF-6B043D18A02D}</author>
    <author>tc={C84A4D9E-AE65-4FB6-8D04-32918EE00E10}</author>
    <author>tc={7FCBF16E-970A-415D-BD05-3BC209C91ADB}</author>
    <author>tc={C32CCBD8-B6AC-4852-8125-A589814F636D}</author>
    <author>tc={2C2966A7-9F3B-4EB2-9FAC-5CD492289730}</author>
    <author>tc={A917B173-B46A-4833-A7E0-E29F292571F8}</author>
    <author>tc={F407C7C2-24DB-4C8B-AD2C-464BEEAC4D7D}</author>
    <author>tc={EA484CB0-26A3-47C4-93E9-A7D44DC18A8C}</author>
    <author>tc={47FCFCBD-6EA8-48B8-AAAB-36D99F19620D}</author>
    <author>tc={D140BFF0-B732-4F04-B47A-39DFB28A5223}</author>
    <author>tc={166A699A-A66E-4491-83E7-6549AB828CEA}</author>
    <author>tc={BE081166-6793-41A9-8FCD-02454BC2B82B}</author>
  </authors>
  <commentList>
    <comment ref="E11" authorId="0" shapeId="0" xr:uid="{1A3C4FA9-5ED5-4D58-8EEF-6B043D18A02D}">
      <text>
        <t>[Threaded comment]
Your version of Excel allows you to read this threaded comment; however, any edits to it will get removed if the file is opened in a newer version of Excel. Learn more: https://go.microsoft.com/fwlink/?linkid=870924
Comment:
    Bottled, municipal, tanker water</t>
      </text>
    </comment>
    <comment ref="G11" authorId="1" shapeId="0" xr:uid="{C84A4D9E-AE65-4FB6-8D04-32918EE00E10}">
      <text>
        <t>[Threaded comment]
Your version of Excel allows you to read this threaded comment; however, any edits to it will get removed if the file is opened in a newer version of Excel. Learn more: https://go.microsoft.com/fwlink/?linkid=870924
Comment:
    Bottled, municipal, tanker water</t>
      </text>
    </comment>
    <comment ref="I11" authorId="2" shapeId="0" xr:uid="{7FCBF16E-970A-415D-BD05-3BC209C91ADB}">
      <text>
        <t>[Threaded comment]
Your version of Excel allows you to read this threaded comment; however, any edits to it will get removed if the file is opened in a newer version of Excel. Learn more: https://go.microsoft.com/fwlink/?linkid=870924
Comment:
    Bottled, municipal, tanker water</t>
      </text>
    </comment>
    <comment ref="K11" authorId="3" shapeId="0" xr:uid="{C32CCBD8-B6AC-4852-8125-A589814F636D}">
      <text>
        <t>[Threaded comment]
Your version of Excel allows you to read this threaded comment; however, any edits to it will get removed if the file is opened in a newer version of Excel. Learn more: https://go.microsoft.com/fwlink/?linkid=870924
Comment:
    Bottled, municipal, tanker water</t>
      </text>
    </comment>
    <comment ref="D13" authorId="4" shapeId="0" xr:uid="{2C2966A7-9F3B-4EB2-9FAC-5CD492289730}">
      <text>
        <t>[Threaded comment]
Your version of Excel allows you to read this threaded comment; however, any edits to it will get removed if the file is opened in a newer version of Excel. Learn more: https://go.microsoft.com/fwlink/?linkid=870924
Comment:
    Rainwater + wastewater from another source + recycled + reused water</t>
      </text>
    </comment>
    <comment ref="E13" authorId="5" shapeId="0" xr:uid="{A917B173-B46A-4833-A7E0-E29F292571F8}">
      <text>
        <t>[Threaded comment]
Your version of Excel allows you to read this threaded comment; however, any edits to it will get removed if the file is opened in a newer version of Excel. Learn more: https://go.microsoft.com/fwlink/?linkid=870924
Comment:
    Rainwater + recycled water</t>
      </text>
    </comment>
    <comment ref="F13" authorId="6" shapeId="0" xr:uid="{F407C7C2-24DB-4C8B-AD2C-464BEEAC4D7D}">
      <text>
        <t>[Threaded comment]
Your version of Excel allows you to read this threaded comment; however, any edits to it will get removed if the file is opened in a newer version of Excel. Learn more: https://go.microsoft.com/fwlink/?linkid=870924
Comment:
    Rainwater + wastewater from another source + recycled + reused water</t>
      </text>
    </comment>
    <comment ref="G13" authorId="7" shapeId="0" xr:uid="{EA484CB0-26A3-47C4-93E9-A7D44DC18A8C}">
      <text>
        <t>[Threaded comment]
Your version of Excel allows you to read this threaded comment; however, any edits to it will get removed if the file is opened in a newer version of Excel. Learn more: https://go.microsoft.com/fwlink/?linkid=870924
Comment:
    Rainwater + recycled water</t>
      </text>
    </comment>
    <comment ref="H13" authorId="8" shapeId="0" xr:uid="{47FCFCBD-6EA8-48B8-AAAB-36D99F19620D}">
      <text>
        <t>[Threaded comment]
Your version of Excel allows you to read this threaded comment; however, any edits to it will get removed if the file is opened in a newer version of Excel. Learn more: https://go.microsoft.com/fwlink/?linkid=870924
Comment:
    Rainwater + wastewater from another source + recycled + reused water</t>
      </text>
    </comment>
    <comment ref="I13" authorId="9" shapeId="0" xr:uid="{D140BFF0-B732-4F04-B47A-39DFB28A5223}">
      <text>
        <t>[Threaded comment]
Your version of Excel allows you to read this threaded comment; however, any edits to it will get removed if the file is opened in a newer version of Excel. Learn more: https://go.microsoft.com/fwlink/?linkid=870924
Comment:
    Rainwater + recycled water</t>
      </text>
    </comment>
    <comment ref="J13" authorId="10" shapeId="0" xr:uid="{166A699A-A66E-4491-83E7-6549AB828CEA}">
      <text>
        <t>[Threaded comment]
Your version of Excel allows you to read this threaded comment; however, any edits to it will get removed if the file is opened in a newer version of Excel. Learn more: https://go.microsoft.com/fwlink/?linkid=870924
Comment:
    Rainwater + wastewater from another source + recycled + reused water</t>
      </text>
    </comment>
    <comment ref="K13" authorId="11" shapeId="0" xr:uid="{BE081166-6793-41A9-8FCD-02454BC2B82B}">
      <text>
        <t>[Threaded comment]
Your version of Excel allows you to read this threaded comment; however, any edits to it will get removed if the file is opened in a newer version of Excel. Learn more: https://go.microsoft.com/fwlink/?linkid=870924
Comment:
    Rainwater + recycled water</t>
      </text>
    </comment>
  </commentList>
</comments>
</file>

<file path=xl/sharedStrings.xml><?xml version="1.0" encoding="utf-8"?>
<sst xmlns="http://schemas.openxmlformats.org/spreadsheetml/2006/main" count="1055" uniqueCount="386">
  <si>
    <t>Parameter</t>
  </si>
  <si>
    <t>Unit</t>
  </si>
  <si>
    <t>FY 2022-23</t>
  </si>
  <si>
    <t>NOx and Hydrocarbons</t>
  </si>
  <si>
    <t>Tonnes</t>
  </si>
  <si>
    <t>Sox</t>
  </si>
  <si>
    <t>-</t>
  </si>
  <si>
    <t>Particulate Matter (PM)</t>
  </si>
  <si>
    <t>Persistent Organic Pollutants (POP)</t>
  </si>
  <si>
    <t>Volatile Organic Compounds (VOC)</t>
  </si>
  <si>
    <t>Hazardous air pollutants (HAP)</t>
  </si>
  <si>
    <t>Other- please specify (Carbon mono oxide)</t>
  </si>
  <si>
    <r>
      <t xml:space="preserve">Note: </t>
    </r>
    <r>
      <rPr>
        <sz val="10"/>
        <color rgb="FF000000"/>
        <rFont val="Calibri"/>
        <family val="2"/>
      </rPr>
      <t>Indicate if any independent assessment/evaluation/assurance has been carried out by</t>
    </r>
    <r>
      <rPr>
        <b/>
        <sz val="10"/>
        <color rgb="FF000000"/>
        <rFont val="Calibri"/>
        <family val="2"/>
      </rPr>
      <t xml:space="preserve"> </t>
    </r>
    <r>
      <rPr>
        <sz val="10"/>
        <color rgb="FF000000"/>
        <rFont val="Calibri"/>
        <family val="2"/>
      </rPr>
      <t>an external agency? (Y/N) If yes, name of the external agency</t>
    </r>
  </si>
  <si>
    <t>Yes, independent assessment of air emissions is done by third-party certified agency as per the state and central pollution control board norms and regulatory requirements.</t>
  </si>
  <si>
    <t>FY 2021-22</t>
  </si>
  <si>
    <t>Residential</t>
  </si>
  <si>
    <t>IC&amp;IC</t>
  </si>
  <si>
    <t>Plastic Waste (A)</t>
  </si>
  <si>
    <t xml:space="preserve">E-waste (B) </t>
  </si>
  <si>
    <t>Bio-medical waste (C)</t>
  </si>
  <si>
    <t>Battery Waste (E)</t>
  </si>
  <si>
    <t>Radioactive Waste (F)</t>
  </si>
  <si>
    <r>
      <t>Other Hazardous Waste.</t>
    </r>
    <r>
      <rPr>
        <sz val="10"/>
        <color rgb="FF000000"/>
        <rFont val="Calibri"/>
        <family val="2"/>
      </rPr>
      <t xml:space="preserve"> Please specify, if any. (G)</t>
    </r>
  </si>
  <si>
    <r>
      <t xml:space="preserve">Other Non-Hazardous Waste </t>
    </r>
    <r>
      <rPr>
        <sz val="10"/>
        <color rgb="FF000000"/>
        <rFont val="Calibri"/>
        <family val="2"/>
      </rPr>
      <t>generated (H). Please specify, if any. (Break-up by composition i.e., by materials relevant to the sector)</t>
    </r>
  </si>
  <si>
    <t>Metal</t>
  </si>
  <si>
    <t>Bio-degradable</t>
  </si>
  <si>
    <t>Cardboard</t>
  </si>
  <si>
    <t>Glass</t>
  </si>
  <si>
    <t>Paper</t>
  </si>
  <si>
    <t>Coconut Shells</t>
  </si>
  <si>
    <t>Textiles</t>
  </si>
  <si>
    <t>Thermocol</t>
  </si>
  <si>
    <t>Category of waste</t>
  </si>
  <si>
    <t>i) Recycled</t>
  </si>
  <si>
    <t>iii) Other recovery operations</t>
  </si>
  <si>
    <t>Total</t>
  </si>
  <si>
    <t>i) Incineration</t>
  </si>
  <si>
    <t>ii) Landfilling</t>
  </si>
  <si>
    <t>iii) Other disposal operations</t>
  </si>
  <si>
    <r>
      <t xml:space="preserve">Note: </t>
    </r>
    <r>
      <rPr>
        <sz val="10"/>
        <color theme="1"/>
        <rFont val="Calibri"/>
        <family val="2"/>
      </rPr>
      <t>Indicate if any independent assessment/ evaluation/ assurance has been carried out by an external agency? (Y/N) If yes, name of the external agency</t>
    </r>
  </si>
  <si>
    <r>
      <rPr>
        <b/>
        <sz val="10"/>
        <color rgb="FF000000"/>
        <rFont val="Arial Black"/>
        <family val="2"/>
      </rPr>
      <t>Waste Diverted from Landfill</t>
    </r>
    <r>
      <rPr>
        <b/>
        <sz val="10"/>
        <color rgb="FF000000"/>
        <rFont val="Calibri"/>
        <family val="2"/>
      </rPr>
      <t xml:space="preserve">
For each category of waste generated, total waste recovered through recycling, re-using or other recovery operations (in metric tonnes)</t>
    </r>
  </si>
  <si>
    <r>
      <rPr>
        <b/>
        <sz val="10"/>
        <color theme="1"/>
        <rFont val="Arial Black"/>
        <family val="2"/>
      </rPr>
      <t>Waste Directed to Disposal</t>
    </r>
    <r>
      <rPr>
        <b/>
        <sz val="10"/>
        <color theme="1"/>
        <rFont val="Calibri"/>
        <family val="2"/>
      </rPr>
      <t xml:space="preserve">
For each category of waste generated, total waste disposed by nature of disposal method (in metric tonnes)</t>
    </r>
  </si>
  <si>
    <r>
      <t>ii)</t>
    </r>
    <r>
      <rPr>
        <sz val="7"/>
        <color rgb="FF000000"/>
        <rFont val="Times New Roman"/>
        <family val="1"/>
      </rPr>
      <t> </t>
    </r>
    <r>
      <rPr>
        <sz val="10"/>
        <color rgb="FF000000"/>
        <rFont val="Calibri"/>
        <family val="2"/>
      </rPr>
      <t>Re-used (Preparation for reuse)</t>
    </r>
  </si>
  <si>
    <t>NA</t>
  </si>
  <si>
    <t>Total Waste Generated (A+B+C+D+E+F+G+H)</t>
  </si>
  <si>
    <r>
      <t xml:space="preserve">Note: </t>
    </r>
    <r>
      <rPr>
        <sz val="10"/>
        <color rgb="FF000000"/>
        <rFont val="Calibri"/>
        <family val="2"/>
      </rPr>
      <t>Indicate if any independent assessment/ evaluation/ assurance has been carried out by an external agency? (Y/N) If yes, name of the external agency.</t>
    </r>
  </si>
  <si>
    <t>Source</t>
  </si>
  <si>
    <t>Kilolitres (kl)</t>
  </si>
  <si>
    <t>Lakh ₹</t>
  </si>
  <si>
    <t>Area developed and/or O&amp;M
(office &amp; sales gallery and/or common area)</t>
  </si>
  <si>
    <t>sq. ft./acre</t>
  </si>
  <si>
    <t>i) Surface Water</t>
  </si>
  <si>
    <r>
      <t>ii)</t>
    </r>
    <r>
      <rPr>
        <sz val="7"/>
        <color rgb="FF000000"/>
        <rFont val="Times New Roman"/>
        <family val="1"/>
      </rPr>
      <t xml:space="preserve"> </t>
    </r>
    <r>
      <rPr>
        <sz val="10"/>
        <color rgb="FF000000"/>
        <rFont val="Calibri"/>
        <family val="2"/>
      </rPr>
      <t>Groundwater</t>
    </r>
  </si>
  <si>
    <t>iii) Third party water</t>
  </si>
  <si>
    <t>iv) Seawater/ desalinated water</t>
  </si>
  <si>
    <r>
      <t>v)</t>
    </r>
    <r>
      <rPr>
        <sz val="7"/>
        <color rgb="FF000000"/>
        <rFont val="Times New Roman"/>
        <family val="1"/>
      </rPr>
      <t> </t>
    </r>
    <r>
      <rPr>
        <sz val="10"/>
        <color rgb="FF000000"/>
        <rFont val="Calibri"/>
        <family val="2"/>
      </rPr>
      <t>Others</t>
    </r>
  </si>
  <si>
    <r>
      <t>i)</t>
    </r>
    <r>
      <rPr>
        <b/>
        <sz val="7"/>
        <color rgb="FF000000"/>
        <rFont val="Times New Roman"/>
        <family val="1"/>
      </rPr>
      <t> </t>
    </r>
    <r>
      <rPr>
        <b/>
        <sz val="10"/>
        <color rgb="FF000000"/>
        <rFont val="Calibri"/>
        <family val="2"/>
      </rPr>
      <t>To Surface water</t>
    </r>
  </si>
  <si>
    <t>No treatment</t>
  </si>
  <si>
    <t>With treatment- please specify level of treatment</t>
  </si>
  <si>
    <t>ii) To Groundwater</t>
  </si>
  <si>
    <r>
      <t>iii)</t>
    </r>
    <r>
      <rPr>
        <b/>
        <sz val="7"/>
        <color rgb="FF000000"/>
        <rFont val="Times New Roman"/>
        <family val="1"/>
      </rPr>
      <t> </t>
    </r>
    <r>
      <rPr>
        <b/>
        <sz val="10"/>
        <color rgb="FF000000"/>
        <rFont val="Calibri"/>
        <family val="2"/>
      </rPr>
      <t>To Seawater</t>
    </r>
  </si>
  <si>
    <t>iv) Sent to third parties*</t>
  </si>
  <si>
    <r>
      <rPr>
        <sz val="10"/>
        <color rgb="FF000000"/>
        <rFont val="Calibri"/>
        <family val="2"/>
      </rPr>
      <t>No treatment</t>
    </r>
    <r>
      <rPr>
        <b/>
        <sz val="10"/>
        <color rgb="FF000000"/>
        <rFont val="Calibri"/>
        <family val="2"/>
      </rPr>
      <t xml:space="preserve"> (Freshwater sent to customers)</t>
    </r>
  </si>
  <si>
    <r>
      <rPr>
        <sz val="10"/>
        <color rgb="FF000000"/>
        <rFont val="Calibri"/>
        <family val="2"/>
      </rPr>
      <t>With treatment- please specify level of treatment-</t>
    </r>
    <r>
      <rPr>
        <b/>
        <sz val="10"/>
        <color rgb="FF000000"/>
        <rFont val="Calibri"/>
        <family val="2"/>
      </rPr>
      <t xml:space="preserve"> Secondary Treatment</t>
    </r>
  </si>
  <si>
    <t>v) Others</t>
  </si>
  <si>
    <t>Total water discharged (in kilolitres)</t>
  </si>
  <si>
    <t>(A) Water Withdrawal by Source (in kilolitres)</t>
  </si>
  <si>
    <t>(B) Water discharge by destination and level of treatment (in kilolitres)</t>
  </si>
  <si>
    <t>(C) Water Consumption (kl) (in kilolitres)</t>
  </si>
  <si>
    <t>Total volume of water withdrawal (in kilolitres) 
(i+ii+iii+iv+v)</t>
  </si>
  <si>
    <r>
      <t xml:space="preserve">Total volume of water consumption (in kilolitres)
</t>
    </r>
    <r>
      <rPr>
        <b/>
        <sz val="10"/>
        <color rgb="FF000000"/>
        <rFont val="Arial Black"/>
        <family val="2"/>
      </rPr>
      <t>(A-B)</t>
    </r>
  </si>
  <si>
    <t>Kilolitres (kl)/lakh of turnover</t>
  </si>
  <si>
    <t>For each facility / plant located in areas of water stress.</t>
  </si>
  <si>
    <t>Total Scope 1 emissions</t>
  </si>
  <si>
    <t>Total Scope 2 emissions</t>
  </si>
  <si>
    <r>
      <t>Note:</t>
    </r>
    <r>
      <rPr>
        <sz val="10"/>
        <color rgb="FF000000"/>
        <rFont val="Calibri"/>
        <family val="2"/>
      </rPr>
      <t xml:space="preserve"> Indicate if any independent assessment/ evaluation/assurance has been carried out by an external agency? (Y/N) If yes, name of the external agency.</t>
    </r>
  </si>
  <si>
    <t>Note: Indicate if any independent assessment/ evaluation/assurance has been carried out by an external agency? (Y/N) If yes, name of the external agency.</t>
  </si>
  <si>
    <t>Total Scope 3 emissions</t>
  </si>
  <si>
    <t>Category</t>
  </si>
  <si>
    <t>1. Stationary combustion</t>
  </si>
  <si>
    <t>2. Physical or chemical processing - Waste Processing</t>
  </si>
  <si>
    <t>Emissions from the generation of purchased electricity, heat or steam – Company owned</t>
  </si>
  <si>
    <t>Electricity Consumption - Leased Asset</t>
  </si>
  <si>
    <t>Scope 1</t>
  </si>
  <si>
    <t>Scope 2</t>
  </si>
  <si>
    <t>Scope 3</t>
  </si>
  <si>
    <t>Scope Emission Type</t>
  </si>
  <si>
    <r>
      <t>Metric tonnes of CO</t>
    </r>
    <r>
      <rPr>
        <vertAlign val="subscript"/>
        <sz val="10"/>
        <color rgb="FF000000"/>
        <rFont val="Calibri"/>
        <family val="2"/>
      </rPr>
      <t>2</t>
    </r>
    <r>
      <rPr>
        <sz val="10"/>
        <color rgb="FF000000"/>
        <rFont val="Calibri"/>
        <family val="2"/>
      </rPr>
      <t xml:space="preserve"> equivalent</t>
    </r>
  </si>
  <si>
    <t>Total Scope 3 emissions (as aligned to approved SBT)</t>
  </si>
  <si>
    <r>
      <t>Metric tonnes of CO</t>
    </r>
    <r>
      <rPr>
        <b/>
        <vertAlign val="subscript"/>
        <sz val="10"/>
        <color rgb="FF000000"/>
        <rFont val="Calibri"/>
        <family val="2"/>
      </rPr>
      <t>2</t>
    </r>
    <r>
      <rPr>
        <b/>
        <sz val="10"/>
        <color rgb="FF000000"/>
        <rFont val="Calibri"/>
        <family val="2"/>
      </rPr>
      <t xml:space="preserve"> equivalent</t>
    </r>
  </si>
  <si>
    <t>Fuel Consumption: Diesel Generator (Project Office, Sales Gallery &amp; Utilities)</t>
  </si>
  <si>
    <t>Water Discharge &amp; Treatment - Industrial Customers + Project Office, Sales Gallery</t>
  </si>
  <si>
    <t>ElectricityPurchased from Grid - Project Offices + Sales Gallery</t>
  </si>
  <si>
    <t>Building Materials</t>
  </si>
  <si>
    <t>Contractor - Electricity Purchased from Grid</t>
  </si>
  <si>
    <t>Contractor - Fuel Consumption</t>
  </si>
  <si>
    <t>Waste Transportation - Project Offices + Sales Gallery + Customers</t>
  </si>
  <si>
    <t>Waste Generation &amp; Transportation - Project Offices + Sales Gallery + Customers</t>
  </si>
  <si>
    <t>Air Travel</t>
  </si>
  <si>
    <t>Road Travel</t>
  </si>
  <si>
    <t>Daily Office Commute - Employees</t>
  </si>
  <si>
    <t>Fugitive Emissions</t>
  </si>
  <si>
    <t>Customers - Electricity Consumption</t>
  </si>
  <si>
    <t>Customers - Electricity Consumption-Common Area</t>
  </si>
  <si>
    <t>Customers - Fuel Consumption</t>
  </si>
  <si>
    <t>eVolve (Leased Asset) - Electricity Purchased from Grid</t>
  </si>
  <si>
    <t>eVolve (Leased Asset) - Fuel Consumption in DG sets</t>
  </si>
  <si>
    <t>Customers - Fuel Consumption-Common Area</t>
  </si>
  <si>
    <t>Upstream Transportation - Transport of materials and other thinsg onto the site</t>
  </si>
  <si>
    <t>Total electricity consumption (A)</t>
  </si>
  <si>
    <t>GJ</t>
  </si>
  <si>
    <t>Total fuel consumption (B)</t>
  </si>
  <si>
    <t>Energy consumption through other sources (C)</t>
  </si>
  <si>
    <t>GJ/Lakh of turnover*</t>
  </si>
  <si>
    <t>Residential – GJ/sq. ft. 
and IC &amp; IC – GJ/acre</t>
  </si>
  <si>
    <t>From Renewable Sources</t>
  </si>
  <si>
    <t>From Non-Renewable Sources</t>
  </si>
  <si>
    <t>MWh</t>
  </si>
  <si>
    <t>Total energy consumption (A+B+C) = D</t>
  </si>
  <si>
    <t>Total energy consumption (A+B+C) = E</t>
  </si>
  <si>
    <t>Total energy consumption (D+E) 
- Renewable+Non-Renewable Source</t>
  </si>
  <si>
    <t>IC &amp; IC</t>
  </si>
  <si>
    <t>Upstream</t>
  </si>
  <si>
    <t>Purchased goods and services</t>
  </si>
  <si>
    <t>Upstream Leased Assets</t>
  </si>
  <si>
    <t>Downstream</t>
  </si>
  <si>
    <t>Purchased electricity by
customers</t>
  </si>
  <si>
    <t>Fuel Consumption
(Energy, Heat, Steam) by
Customers</t>
  </si>
  <si>
    <t>Data unavailable</t>
  </si>
  <si>
    <t>Downstream leased
assets (Non-Renewable)</t>
  </si>
  <si>
    <t>Renewable</t>
  </si>
  <si>
    <t>Non-Renewable</t>
  </si>
  <si>
    <t>Turnover (Sales)</t>
  </si>
  <si>
    <t>Waste Generated (metric tonnes)</t>
  </si>
  <si>
    <t>Total Waste Generated, Diverted from Landfill, and Directed to Disposal (metric tonnes)</t>
  </si>
  <si>
    <t>Air Emissions (other than GHG)</t>
  </si>
  <si>
    <t>C &amp; D Waste</t>
  </si>
  <si>
    <t>eVolve (Leased Asset) - Fugitive Emissions</t>
  </si>
  <si>
    <t>Metric tonnes of CO2 equivalent</t>
  </si>
  <si>
    <r>
      <t>Metric tonnes of CO</t>
    </r>
    <r>
      <rPr>
        <vertAlign val="subscript"/>
        <sz val="10"/>
        <color theme="1"/>
        <rFont val="Calibri"/>
        <family val="2"/>
      </rPr>
      <t>2</t>
    </r>
    <r>
      <rPr>
        <sz val="10"/>
        <color theme="1"/>
        <rFont val="Calibri"/>
        <family val="2"/>
      </rPr>
      <t xml:space="preserve"> equivalent</t>
    </r>
  </si>
  <si>
    <r>
      <t>Metric tonnes of CO</t>
    </r>
    <r>
      <rPr>
        <b/>
        <vertAlign val="subscript"/>
        <sz val="10"/>
        <color theme="1"/>
        <rFont val="Calibri"/>
        <family val="2"/>
      </rPr>
      <t>2</t>
    </r>
    <r>
      <rPr>
        <b/>
        <sz val="10"/>
        <color theme="1"/>
        <rFont val="Calibri"/>
        <family val="2"/>
      </rPr>
      <t xml:space="preserve"> equivalent</t>
    </r>
  </si>
  <si>
    <r>
      <t>tCO</t>
    </r>
    <r>
      <rPr>
        <vertAlign val="subscript"/>
        <sz val="10"/>
        <color theme="1"/>
        <rFont val="Calibri"/>
        <family val="2"/>
      </rPr>
      <t>2</t>
    </r>
    <r>
      <rPr>
        <sz val="10"/>
        <color theme="1"/>
        <rFont val="Calibri"/>
        <family val="2"/>
      </rPr>
      <t>e/lakh of turnover</t>
    </r>
  </si>
  <si>
    <r>
      <t>Residential – tCO</t>
    </r>
    <r>
      <rPr>
        <vertAlign val="subscript"/>
        <sz val="10"/>
        <color theme="1"/>
        <rFont val="Calibri"/>
        <family val="2"/>
      </rPr>
      <t>2</t>
    </r>
    <r>
      <rPr>
        <sz val="10"/>
        <color theme="1"/>
        <rFont val="Calibri"/>
        <family val="2"/>
      </rPr>
      <t>e/sq.ft. 
and
IC &amp; IC- tCO</t>
    </r>
    <r>
      <rPr>
        <vertAlign val="subscript"/>
        <sz val="10"/>
        <color theme="1"/>
        <rFont val="Calibri"/>
        <family val="2"/>
      </rPr>
      <t>2</t>
    </r>
    <r>
      <rPr>
        <sz val="10"/>
        <color theme="1"/>
        <rFont val="Calibri"/>
        <family val="2"/>
      </rPr>
      <t>e/acre</t>
    </r>
  </si>
  <si>
    <t>Category 1
Purchased goods and services</t>
  </si>
  <si>
    <t>Category 4
Upstream transportation &amp; distribution</t>
  </si>
  <si>
    <t>Category 5
Waste generated in operations</t>
  </si>
  <si>
    <t>Category 6
Business travel</t>
  </si>
  <si>
    <t>Category 7
Employee commute</t>
  </si>
  <si>
    <t>Category 8
Upstream Leased Assets</t>
  </si>
  <si>
    <t>Category 11
Use of sold products</t>
  </si>
  <si>
    <t>Category 13
Downstream leased assets</t>
  </si>
  <si>
    <t>FY 2023-24</t>
  </si>
  <si>
    <t>FY2022-23</t>
  </si>
  <si>
    <t>Diesel Consumption - Leased Asset</t>
  </si>
  <si>
    <t>Area developed and/or O&amp;M
(office &amp; sales gallery, construction area, and/or common area)</t>
  </si>
  <si>
    <t>Area developed and/or O&amp;M
(office &amp; sales gallery, constructed area, and/or common area)</t>
  </si>
  <si>
    <r>
      <t xml:space="preserve">(ii) </t>
    </r>
    <r>
      <rPr>
        <b/>
        <sz val="11"/>
        <color theme="1"/>
        <rFont val="Calibri"/>
        <family val="2"/>
        <scheme val="minor"/>
      </rPr>
      <t>Nature of operations</t>
    </r>
    <r>
      <rPr>
        <sz val="11"/>
        <color theme="1"/>
        <rFont val="Calibri"/>
        <family val="2"/>
        <scheme val="minor"/>
      </rPr>
      <t xml:space="preserve">: Integrated Cities business (Freshwater and STP treated water supplied/discharged to third party (i.e., industrial customers)), Residential Business (Water Withdrawal and consumption)
</t>
    </r>
    <r>
      <rPr>
        <b/>
        <sz val="11"/>
        <color rgb="FFFF0000"/>
        <rFont val="Calibri"/>
        <family val="2"/>
        <scheme val="minor"/>
      </rPr>
      <t>*Water stress areas identified using 'WRI Aqueduct Water Risk Atlas' (regions under medium to extremely high risk category &gt;2 to 5)</t>
    </r>
  </si>
  <si>
    <r>
      <t xml:space="preserve">Total volume of water consumption (in kilolitres)
</t>
    </r>
    <r>
      <rPr>
        <b/>
        <sz val="10"/>
        <color theme="1"/>
        <rFont val="Arial Black"/>
        <family val="2"/>
      </rPr>
      <t>(A-B)</t>
    </r>
  </si>
  <si>
    <t>Scope, Boundary, Methodology, Formula, and References</t>
  </si>
  <si>
    <t>Scope/Parameter</t>
  </si>
  <si>
    <t>Categories</t>
  </si>
  <si>
    <t>Sub-Categories/Boundary</t>
  </si>
  <si>
    <t>Formula used</t>
  </si>
  <si>
    <t>Emission factors (EF) used</t>
  </si>
  <si>
    <t>Source of EF / References</t>
  </si>
  <si>
    <t>Assumptions</t>
  </si>
  <si>
    <t>1. Stationary combustion (Power Heat &amp; steam)</t>
  </si>
  <si>
    <r>
      <t xml:space="preserve">Fuel (Diesel) Consumed in Diesel Generator sets used as power backup for 
1. </t>
    </r>
    <r>
      <rPr>
        <b/>
        <sz val="11"/>
        <color rgb="FF000000"/>
        <rFont val="Calibri"/>
        <family val="2"/>
        <scheme val="minor"/>
      </rPr>
      <t xml:space="preserve">Residential </t>
    </r>
    <r>
      <rPr>
        <sz val="11"/>
        <color rgb="FF000000"/>
        <rFont val="Calibri"/>
        <family val="2"/>
        <scheme val="minor"/>
      </rPr>
      <t xml:space="preserve">- Project offices, and Sales gallery (Owned space)
2. </t>
    </r>
    <r>
      <rPr>
        <b/>
        <sz val="11"/>
        <color rgb="FF000000"/>
        <rFont val="Calibri"/>
        <family val="2"/>
        <scheme val="minor"/>
      </rPr>
      <t>IC &amp; IC</t>
    </r>
    <r>
      <rPr>
        <sz val="11"/>
        <color rgb="FF000000"/>
        <rFont val="Calibri"/>
        <family val="2"/>
        <scheme val="minor"/>
      </rPr>
      <t xml:space="preserve"> - Office (owned) and Common area amenities (under O&amp;M)</t>
    </r>
  </si>
  <si>
    <r>
      <t>Emissions (in tCO</t>
    </r>
    <r>
      <rPr>
        <vertAlign val="subscript"/>
        <sz val="11"/>
        <color rgb="FF000000"/>
        <rFont val="Calibri"/>
        <family val="2"/>
        <scheme val="minor"/>
      </rPr>
      <t>2</t>
    </r>
    <r>
      <rPr>
        <sz val="11"/>
        <color rgb="FF000000"/>
        <rFont val="Calibri"/>
        <family val="2"/>
        <scheme val="minor"/>
      </rPr>
      <t>e) = Amount of diesel used during year (in litres) * Diesel oil density * NCV * Emission factor of diesel</t>
    </r>
  </si>
  <si>
    <r>
      <t xml:space="preserve">Diesel oil density = </t>
    </r>
    <r>
      <rPr>
        <b/>
        <sz val="11"/>
        <color rgb="FF000000"/>
        <rFont val="Calibri"/>
        <family val="2"/>
        <scheme val="minor"/>
      </rPr>
      <t>840</t>
    </r>
    <r>
      <rPr>
        <sz val="11"/>
        <color rgb="FF000000"/>
        <rFont val="Calibri"/>
        <family val="2"/>
        <scheme val="minor"/>
      </rPr>
      <t xml:space="preserve"> g/l</t>
    </r>
  </si>
  <si>
    <t>1. *India: Diesel Fuel,  Table 2 Diesel fuel specification IS 1460:1995, values: 820-860 kg/m3 (mid value applied, 840) available at https://www.dieselnet.com/standards/in/fuel.php</t>
  </si>
  <si>
    <r>
      <t xml:space="preserve">NCV = </t>
    </r>
    <r>
      <rPr>
        <b/>
        <sz val="11"/>
        <color rgb="FF000000"/>
        <rFont val="Calibri"/>
        <family val="2"/>
        <scheme val="minor"/>
      </rPr>
      <t>43</t>
    </r>
    <r>
      <rPr>
        <sz val="11"/>
        <color rgb="FF000000"/>
        <rFont val="Calibri"/>
        <family val="2"/>
        <scheme val="minor"/>
      </rPr>
      <t xml:space="preserve"> TJ/Gg</t>
    </r>
  </si>
  <si>
    <t>2. 2006 IPCC Guidelines for National Greenhouse Gas Inventories. Volume 2: Energy. Chapter 1: Introduction. Table 1.2., page 1.18 (Default Value)</t>
  </si>
  <si>
    <t>Sewage water treatement through onsite STPs within IC &amp; IC</t>
  </si>
  <si>
    <r>
      <t>1. Emissions (in tCO</t>
    </r>
    <r>
      <rPr>
        <vertAlign val="subscript"/>
        <sz val="11"/>
        <color rgb="FF000000"/>
        <rFont val="Calibri"/>
        <family val="2"/>
        <scheme val="minor"/>
      </rPr>
      <t>2</t>
    </r>
    <r>
      <rPr>
        <sz val="11"/>
        <color rgb="FF000000"/>
        <rFont val="Calibri"/>
        <family val="2"/>
        <scheme val="minor"/>
      </rPr>
      <t>e) for water reused = CH</t>
    </r>
    <r>
      <rPr>
        <vertAlign val="subscript"/>
        <sz val="11"/>
        <color rgb="FF000000"/>
        <rFont val="Calibri"/>
        <family val="2"/>
        <scheme val="minor"/>
      </rPr>
      <t>4</t>
    </r>
    <r>
      <rPr>
        <sz val="11"/>
        <color rgb="FF000000"/>
        <rFont val="Calibri"/>
        <family val="2"/>
        <scheme val="minor"/>
      </rPr>
      <t xml:space="preserve"> emissions of tCO</t>
    </r>
    <r>
      <rPr>
        <vertAlign val="subscript"/>
        <sz val="11"/>
        <color rgb="FF000000"/>
        <rFont val="Calibri"/>
        <family val="2"/>
        <scheme val="minor"/>
      </rPr>
      <t>2</t>
    </r>
    <r>
      <rPr>
        <sz val="11"/>
        <color rgb="FF000000"/>
        <rFont val="Calibri"/>
        <family val="2"/>
        <scheme val="minor"/>
      </rPr>
      <t xml:space="preserve"> equivalent + N</t>
    </r>
    <r>
      <rPr>
        <vertAlign val="subscript"/>
        <sz val="11"/>
        <color rgb="FF000000"/>
        <rFont val="Calibri"/>
        <family val="2"/>
        <scheme val="minor"/>
      </rPr>
      <t>2</t>
    </r>
    <r>
      <rPr>
        <sz val="11"/>
        <color rgb="FF000000"/>
        <rFont val="Calibri"/>
        <family val="2"/>
        <scheme val="minor"/>
      </rPr>
      <t>O emissions of tCO</t>
    </r>
    <r>
      <rPr>
        <vertAlign val="subscript"/>
        <sz val="11"/>
        <color rgb="FF000000"/>
        <rFont val="Calibri"/>
        <family val="2"/>
        <scheme val="minor"/>
      </rPr>
      <t>2</t>
    </r>
    <r>
      <rPr>
        <sz val="11"/>
        <color rgb="FF000000"/>
        <rFont val="Calibri"/>
        <family val="2"/>
        <scheme val="minor"/>
      </rPr>
      <t xml:space="preserve"> equivalent</t>
    </r>
  </si>
  <si>
    <r>
      <t>1. Emission factor, kg CH</t>
    </r>
    <r>
      <rPr>
        <vertAlign val="subscript"/>
        <sz val="11"/>
        <color rgb="FF000000"/>
        <rFont val="Calibri"/>
        <family val="2"/>
        <scheme val="minor"/>
      </rPr>
      <t>4</t>
    </r>
    <r>
      <rPr>
        <sz val="11"/>
        <color rgb="FF000000"/>
        <rFont val="Calibri"/>
        <family val="2"/>
        <scheme val="minor"/>
      </rPr>
      <t>/kg BOD Sewer =</t>
    </r>
    <r>
      <rPr>
        <b/>
        <sz val="11"/>
        <color rgb="FF000000"/>
        <rFont val="Calibri"/>
        <family val="2"/>
        <scheme val="minor"/>
      </rPr>
      <t xml:space="preserve"> 0.48</t>
    </r>
  </si>
  <si>
    <t>1. 2006 IPCC Guidelines, Vol. 5, Chapter 6: Wastewater Treatment and Discharge.</t>
  </si>
  <si>
    <r>
      <t>2. Comprehensive Formulae of CH</t>
    </r>
    <r>
      <rPr>
        <vertAlign val="subscript"/>
        <sz val="11"/>
        <color rgb="FF000000"/>
        <rFont val="Calibri"/>
        <family val="2"/>
        <scheme val="minor"/>
      </rPr>
      <t>4</t>
    </r>
    <r>
      <rPr>
        <sz val="11"/>
        <color rgb="FF000000"/>
        <rFont val="Calibri"/>
        <family val="2"/>
        <scheme val="minor"/>
      </rPr>
      <t xml:space="preserve"> Emission from Domestic Wastewater Emission</t>
    </r>
  </si>
  <si>
    <r>
      <t>2, Tonnes of CO</t>
    </r>
    <r>
      <rPr>
        <vertAlign val="subscript"/>
        <sz val="11"/>
        <color rgb="FF000000"/>
        <rFont val="Calibri"/>
        <family val="2"/>
        <scheme val="minor"/>
      </rPr>
      <t>2</t>
    </r>
    <r>
      <rPr>
        <sz val="11"/>
        <color rgb="FF000000"/>
        <rFont val="Calibri"/>
        <family val="2"/>
        <scheme val="minor"/>
      </rPr>
      <t>e= Total Emission in tonnes of CH</t>
    </r>
    <r>
      <rPr>
        <vertAlign val="subscript"/>
        <sz val="11"/>
        <color rgb="FF000000"/>
        <rFont val="Calibri"/>
        <family val="2"/>
        <scheme val="minor"/>
      </rPr>
      <t>4</t>
    </r>
    <r>
      <rPr>
        <sz val="11"/>
        <color rgb="FF000000"/>
        <rFont val="Calibri"/>
        <family val="2"/>
        <scheme val="minor"/>
      </rPr>
      <t xml:space="preserve"> (collected and anaerobic treatment)  x GWP of CH4(28)</t>
    </r>
  </si>
  <si>
    <t>2. National Level Greenhouse Gas Estimates for the Waste Sector</t>
  </si>
  <si>
    <r>
      <t>3. Comprehensive Formulae of N</t>
    </r>
    <r>
      <rPr>
        <vertAlign val="subscript"/>
        <sz val="11"/>
        <color rgb="FF000000"/>
        <rFont val="Calibri"/>
        <family val="2"/>
        <scheme val="minor"/>
      </rPr>
      <t>2</t>
    </r>
    <r>
      <rPr>
        <sz val="11"/>
        <color rgb="FF000000"/>
        <rFont val="Calibri"/>
        <family val="2"/>
        <scheme val="minor"/>
      </rPr>
      <t>O Emission from Domestic Wastewater Emission</t>
    </r>
  </si>
  <si>
    <r>
      <t>3. Emission Factor for N</t>
    </r>
    <r>
      <rPr>
        <vertAlign val="subscript"/>
        <sz val="11"/>
        <color rgb="FF000000"/>
        <rFont val="Calibri"/>
        <family val="2"/>
        <scheme val="minor"/>
      </rPr>
      <t>2</t>
    </r>
    <r>
      <rPr>
        <sz val="11"/>
        <color rgb="FF000000"/>
        <rFont val="Calibri"/>
        <family val="2"/>
        <scheme val="minor"/>
      </rPr>
      <t>O emissions from discharged to wastewater (Effluent) kg N</t>
    </r>
    <r>
      <rPr>
        <vertAlign val="subscript"/>
        <sz val="11"/>
        <color rgb="FF000000"/>
        <rFont val="Calibri"/>
        <family val="2"/>
        <scheme val="minor"/>
      </rPr>
      <t>2</t>
    </r>
    <r>
      <rPr>
        <sz val="11"/>
        <color rgb="FF000000"/>
        <rFont val="Calibri"/>
        <family val="2"/>
        <scheme val="minor"/>
      </rPr>
      <t>O-N/kg N = 0.005</t>
    </r>
  </si>
  <si>
    <t>2005-2013, GHG Platform India Building Sustainable GHG Estimates: Reporting (Version 3.0)</t>
  </si>
  <si>
    <r>
      <t>4.  Tonnes of CO</t>
    </r>
    <r>
      <rPr>
        <vertAlign val="subscript"/>
        <sz val="11"/>
        <color rgb="FF000000"/>
        <rFont val="Calibri"/>
        <family val="2"/>
        <scheme val="minor"/>
      </rPr>
      <t>2</t>
    </r>
    <r>
      <rPr>
        <sz val="11"/>
        <color rgb="FF000000"/>
        <rFont val="Calibri"/>
        <family val="2"/>
        <scheme val="minor"/>
      </rPr>
      <t>e  = Total Emission in tonnes of N</t>
    </r>
    <r>
      <rPr>
        <vertAlign val="subscript"/>
        <sz val="11"/>
        <color rgb="FF000000"/>
        <rFont val="Calibri"/>
        <family val="2"/>
        <scheme val="minor"/>
      </rPr>
      <t>2</t>
    </r>
    <r>
      <rPr>
        <sz val="11"/>
        <color rgb="FF000000"/>
        <rFont val="Calibri"/>
        <family val="2"/>
        <scheme val="minor"/>
      </rPr>
      <t>O (collected and anaerobic treatment)  x GWP of N</t>
    </r>
    <r>
      <rPr>
        <vertAlign val="subscript"/>
        <sz val="11"/>
        <color rgb="FF000000"/>
        <rFont val="Calibri"/>
        <family val="2"/>
        <scheme val="minor"/>
      </rPr>
      <t>2</t>
    </r>
    <r>
      <rPr>
        <sz val="11"/>
        <color rgb="FF000000"/>
        <rFont val="Calibri"/>
        <family val="2"/>
        <scheme val="minor"/>
      </rPr>
      <t>O(265)</t>
    </r>
  </si>
  <si>
    <t>3. Performance Evaluation of Sewage Treatment Plant in India, Funded unde NRCD,  August, 2013, Central Pollution Control Board (Ministry of Environment and Forest, Govt. of India)</t>
  </si>
  <si>
    <r>
      <t>4. GWP(CH</t>
    </r>
    <r>
      <rPr>
        <vertAlign val="subscript"/>
        <sz val="11"/>
        <color rgb="FF000000"/>
        <rFont val="Calibri"/>
        <family val="2"/>
        <scheme val="minor"/>
      </rPr>
      <t>4</t>
    </r>
    <r>
      <rPr>
        <sz val="11"/>
        <color rgb="FF000000"/>
        <rFont val="Calibri"/>
        <family val="2"/>
        <scheme val="minor"/>
      </rPr>
      <t>): https://www.ghgprotocol.org/sites/default/files/ghgp/Global-Warming-Potential-Values%20%28Feb%2016%202016%29_1.pdf</t>
    </r>
  </si>
  <si>
    <r>
      <t xml:space="preserve">Electricity Purchased from Grid  used to power
1. </t>
    </r>
    <r>
      <rPr>
        <b/>
        <sz val="11"/>
        <color rgb="FF000000"/>
        <rFont val="Calibri"/>
        <family val="2"/>
        <scheme val="minor"/>
      </rPr>
      <t>Residential</t>
    </r>
    <r>
      <rPr>
        <sz val="11"/>
        <color rgb="FF000000"/>
        <rFont val="Calibri"/>
        <family val="2"/>
        <scheme val="minor"/>
      </rPr>
      <t xml:space="preserve"> - Project Office, and Sales Gallery (owned space)
2.</t>
    </r>
    <r>
      <rPr>
        <b/>
        <sz val="11"/>
        <color rgb="FF000000"/>
        <rFont val="Calibri"/>
        <family val="2"/>
        <scheme val="minor"/>
      </rPr>
      <t xml:space="preserve"> IC &amp; IC</t>
    </r>
    <r>
      <rPr>
        <sz val="11"/>
        <color rgb="FF000000"/>
        <rFont val="Calibri"/>
        <family val="2"/>
        <scheme val="minor"/>
      </rPr>
      <t xml:space="preserve"> - Office (owend) and Common area amenities (under O&amp;M)</t>
    </r>
  </si>
  <si>
    <r>
      <t>Emissions (in tCO</t>
    </r>
    <r>
      <rPr>
        <vertAlign val="subscript"/>
        <sz val="11"/>
        <color rgb="FF000000"/>
        <rFont val="Calibri"/>
        <family val="2"/>
        <scheme val="minor"/>
      </rPr>
      <t>2</t>
    </r>
    <r>
      <rPr>
        <sz val="11"/>
        <color rgb="FF000000"/>
        <rFont val="Calibri"/>
        <family val="2"/>
        <scheme val="minor"/>
      </rPr>
      <t>e) = Total electricity consumption * Grid Emission factor</t>
    </r>
  </si>
  <si>
    <r>
      <rPr>
        <b/>
        <sz val="11"/>
        <color rgb="FF000000"/>
        <rFont val="Calibri"/>
        <family val="2"/>
        <scheme val="minor"/>
      </rPr>
      <t>Category 1</t>
    </r>
    <r>
      <rPr>
        <sz val="11"/>
        <color rgb="FF000000"/>
        <rFont val="Calibri"/>
        <family val="2"/>
        <scheme val="minor"/>
      </rPr>
      <t xml:space="preserve">
Purchased goods and services</t>
    </r>
  </si>
  <si>
    <r>
      <rPr>
        <b/>
        <sz val="11"/>
        <color rgb="FF000000"/>
        <rFont val="Calibri"/>
        <family val="2"/>
        <scheme val="minor"/>
      </rPr>
      <t>a</t>
    </r>
    <r>
      <rPr>
        <sz val="11"/>
        <color rgb="FF000000"/>
        <rFont val="Calibri"/>
        <family val="2"/>
        <scheme val="minor"/>
      </rPr>
      <t>. Purchased and consumed builidng materials onsite for construction and/or development work</t>
    </r>
  </si>
  <si>
    <r>
      <rPr>
        <b/>
        <sz val="11"/>
        <color rgb="FF000000"/>
        <rFont val="Calibri"/>
        <family val="2"/>
        <scheme val="minor"/>
      </rPr>
      <t>a</t>
    </r>
    <r>
      <rPr>
        <sz val="11"/>
        <color rgb="FF000000"/>
        <rFont val="Calibri"/>
        <family val="2"/>
        <scheme val="minor"/>
      </rPr>
      <t>. Emissions (in tCO</t>
    </r>
    <r>
      <rPr>
        <vertAlign val="subscript"/>
        <sz val="11"/>
        <color rgb="FF000000"/>
        <rFont val="Calibri"/>
        <family val="2"/>
        <scheme val="minor"/>
      </rPr>
      <t>2</t>
    </r>
    <r>
      <rPr>
        <sz val="11"/>
        <color rgb="FF000000"/>
        <rFont val="Calibri"/>
        <family val="2"/>
        <scheme val="minor"/>
      </rPr>
      <t>e) for a purchased material = Tons of material used/purchased * Direct CO</t>
    </r>
    <r>
      <rPr>
        <vertAlign val="subscript"/>
        <sz val="11"/>
        <color rgb="FF000000"/>
        <rFont val="Calibri"/>
        <family val="2"/>
        <scheme val="minor"/>
      </rPr>
      <t>2</t>
    </r>
    <r>
      <rPr>
        <sz val="11"/>
        <color rgb="FF000000"/>
        <rFont val="Calibri"/>
        <family val="2"/>
        <scheme val="minor"/>
      </rPr>
      <t xml:space="preserve"> intensity of material</t>
    </r>
  </si>
  <si>
    <r>
      <rPr>
        <b/>
        <sz val="11"/>
        <color rgb="FF000000"/>
        <rFont val="Calibri"/>
        <family val="2"/>
        <scheme val="minor"/>
      </rPr>
      <t>b</t>
    </r>
    <r>
      <rPr>
        <sz val="11"/>
        <color rgb="FF000000"/>
        <rFont val="Calibri"/>
        <family val="2"/>
        <scheme val="minor"/>
      </rPr>
      <t>. Paper purchased and/or consumed onsite</t>
    </r>
  </si>
  <si>
    <r>
      <rPr>
        <b/>
        <sz val="11"/>
        <color rgb="FF000000"/>
        <rFont val="Calibri"/>
        <family val="2"/>
        <scheme val="minor"/>
      </rPr>
      <t>b</t>
    </r>
    <r>
      <rPr>
        <sz val="11"/>
        <color rgb="FF000000"/>
        <rFont val="Calibri"/>
        <family val="2"/>
        <scheme val="minor"/>
      </rPr>
      <t>. Emissions (in tCO</t>
    </r>
    <r>
      <rPr>
        <b/>
        <vertAlign val="subscript"/>
        <sz val="11"/>
        <color rgb="FF000000"/>
        <rFont val="Calibri"/>
        <family val="2"/>
        <scheme val="minor"/>
      </rPr>
      <t>2</t>
    </r>
    <r>
      <rPr>
        <sz val="11"/>
        <color rgb="FF000000"/>
        <rFont val="Calibri"/>
        <family val="2"/>
        <scheme val="minor"/>
      </rPr>
      <t>e) for purchased paper = Tons of paper used/purchased * Direct CO</t>
    </r>
    <r>
      <rPr>
        <vertAlign val="subscript"/>
        <sz val="11"/>
        <color rgb="FF000000"/>
        <rFont val="Calibri"/>
        <family val="2"/>
        <scheme val="minor"/>
      </rPr>
      <t>2</t>
    </r>
    <r>
      <rPr>
        <sz val="11"/>
        <color rgb="FF000000"/>
        <rFont val="Calibri"/>
        <family val="2"/>
        <scheme val="minor"/>
      </rPr>
      <t xml:space="preserve"> intensity of material</t>
    </r>
  </si>
  <si>
    <r>
      <t>Direct CO</t>
    </r>
    <r>
      <rPr>
        <vertAlign val="subscript"/>
        <sz val="11"/>
        <color rgb="FF000000"/>
        <rFont val="Calibri"/>
        <family val="2"/>
        <scheme val="minor"/>
      </rPr>
      <t>2</t>
    </r>
    <r>
      <rPr>
        <sz val="11"/>
        <color rgb="FF000000"/>
        <rFont val="Calibri"/>
        <family val="2"/>
        <scheme val="minor"/>
      </rPr>
      <t xml:space="preserve"> intensity of Paper = </t>
    </r>
    <r>
      <rPr>
        <b/>
        <sz val="11"/>
        <color rgb="FF000000"/>
        <rFont val="Calibri"/>
        <family val="2"/>
        <scheme val="minor"/>
      </rPr>
      <t>8.98</t>
    </r>
    <r>
      <rPr>
        <sz val="11"/>
        <color rgb="FF000000"/>
        <rFont val="Calibri"/>
        <family val="2"/>
        <scheme val="minor"/>
      </rPr>
      <t xml:space="preserve"> tCO</t>
    </r>
    <r>
      <rPr>
        <vertAlign val="subscript"/>
        <sz val="11"/>
        <color rgb="FF000000"/>
        <rFont val="Calibri"/>
        <family val="2"/>
        <scheme val="minor"/>
      </rPr>
      <t>2</t>
    </r>
    <r>
      <rPr>
        <sz val="11"/>
        <color rgb="FF000000"/>
        <rFont val="Calibri"/>
        <family val="2"/>
        <scheme val="minor"/>
      </rPr>
      <t>/t Paper</t>
    </r>
  </si>
  <si>
    <t>https://c.environmentalpaper.org/individual.html</t>
  </si>
  <si>
    <r>
      <rPr>
        <b/>
        <sz val="11"/>
        <color rgb="FF000000"/>
        <rFont val="Calibri"/>
        <family val="2"/>
        <scheme val="minor"/>
      </rPr>
      <t>c</t>
    </r>
    <r>
      <rPr>
        <sz val="11"/>
        <color rgb="FF000000"/>
        <rFont val="Calibri"/>
        <family val="2"/>
        <scheme val="minor"/>
      </rPr>
      <t>. Grid Electricity consumed during construction and/or development work in - 
1. Contractor camps
2. Running Heavy Machinery
3. Worker Camps</t>
    </r>
  </si>
  <si>
    <r>
      <rPr>
        <b/>
        <sz val="11"/>
        <color rgb="FF000000"/>
        <rFont val="Calibri"/>
        <family val="2"/>
        <scheme val="minor"/>
      </rPr>
      <t>c</t>
    </r>
    <r>
      <rPr>
        <sz val="11"/>
        <color rgb="FF000000"/>
        <rFont val="Calibri"/>
        <family val="2"/>
        <scheme val="minor"/>
      </rPr>
      <t>. Emissions (in tCO</t>
    </r>
    <r>
      <rPr>
        <vertAlign val="subscript"/>
        <sz val="11"/>
        <color rgb="FF000000"/>
        <rFont val="Calibri"/>
        <family val="2"/>
        <scheme val="minor"/>
      </rPr>
      <t>2</t>
    </r>
    <r>
      <rPr>
        <sz val="11"/>
        <color rgb="FF000000"/>
        <rFont val="Calibri"/>
        <family val="2"/>
        <scheme val="minor"/>
      </rPr>
      <t>e) = Total electricity consumption * Grid Emission factor</t>
    </r>
  </si>
  <si>
    <r>
      <rPr>
        <b/>
        <sz val="11"/>
        <color rgb="FF000000"/>
        <rFont val="Calibri"/>
        <family val="2"/>
        <scheme val="minor"/>
      </rPr>
      <t>d</t>
    </r>
    <r>
      <rPr>
        <sz val="11"/>
        <color rgb="FF000000"/>
        <rFont val="Calibri"/>
        <family val="2"/>
        <scheme val="minor"/>
      </rPr>
      <t>. Fuel (Petrol, Diesel, Natural Gas, LPG, etc.) consumed during construction and/or development work in -
1. DG set (power backup) used in Contractor camps
2. Running Heavy Machinery
3. DG set (power backup) used in Worker Camps</t>
    </r>
  </si>
  <si>
    <r>
      <rPr>
        <b/>
        <sz val="11"/>
        <color rgb="FF000000"/>
        <rFont val="Calibri"/>
        <family val="2"/>
        <scheme val="minor"/>
      </rPr>
      <t>d</t>
    </r>
    <r>
      <rPr>
        <sz val="11"/>
        <color rgb="FF000000"/>
        <rFont val="Calibri"/>
        <family val="2"/>
        <scheme val="minor"/>
      </rPr>
      <t>. Emissions (in tCO2-e) = Amount of diesel (other fuel) used during year (in litres) * Diesel9other fuel) oil density * NCV * Emission factor of diesel(other fuel)</t>
    </r>
  </si>
  <si>
    <r>
      <rPr>
        <b/>
        <sz val="11"/>
        <color rgb="FF000000"/>
        <rFont val="Calibri"/>
        <family val="2"/>
        <scheme val="minor"/>
      </rPr>
      <t>Category 4</t>
    </r>
    <r>
      <rPr>
        <sz val="11"/>
        <color rgb="FF000000"/>
        <rFont val="Calibri"/>
        <family val="2"/>
        <scheme val="minor"/>
      </rPr>
      <t xml:space="preserve">
Upstream transportation &amp; distribution</t>
    </r>
  </si>
  <si>
    <t>Upstream Transportation - Transport of materials and other  used in construction onto the construction site</t>
  </si>
  <si>
    <r>
      <t>1. Total km travelled by vehicle = No. of trips * Distance between origin and destination
2. GHG emissions in tCO</t>
    </r>
    <r>
      <rPr>
        <vertAlign val="subscript"/>
        <sz val="11"/>
        <color rgb="FF000000"/>
        <rFont val="Calibri"/>
        <family val="2"/>
        <scheme val="minor"/>
      </rPr>
      <t>2</t>
    </r>
    <r>
      <rPr>
        <sz val="11"/>
        <color rgb="FF000000"/>
        <rFont val="Calibri"/>
        <family val="2"/>
        <scheme val="minor"/>
      </rPr>
      <t>e = Freight vehicle emission factor (in kg CO</t>
    </r>
    <r>
      <rPr>
        <vertAlign val="subscript"/>
        <sz val="11"/>
        <color rgb="FF000000"/>
        <rFont val="Calibri"/>
        <family val="2"/>
        <scheme val="minor"/>
      </rPr>
      <t>2</t>
    </r>
    <r>
      <rPr>
        <sz val="11"/>
        <color rgb="FF000000"/>
        <rFont val="Calibri"/>
        <family val="2"/>
        <scheme val="minor"/>
      </rPr>
      <t>/km) * Total km travelled by vehicle</t>
    </r>
  </si>
  <si>
    <r>
      <t xml:space="preserve">As per category of vehicle used.
1. Heavy Duty Vehicle (HDV) (&gt;12 T), Emission factor = </t>
    </r>
    <r>
      <rPr>
        <b/>
        <sz val="11"/>
        <color rgb="FF000000"/>
        <rFont val="Calibri"/>
        <family val="2"/>
        <scheme val="minor"/>
      </rPr>
      <t>0.7375</t>
    </r>
    <r>
      <rPr>
        <sz val="11"/>
        <color rgb="FF000000"/>
        <rFont val="Calibri"/>
        <family val="2"/>
        <scheme val="minor"/>
      </rPr>
      <t xml:space="preserve"> Kg CO</t>
    </r>
    <r>
      <rPr>
        <vertAlign val="subscript"/>
        <sz val="11"/>
        <color rgb="FF000000"/>
        <rFont val="Calibri"/>
        <family val="2"/>
        <scheme val="minor"/>
      </rPr>
      <t>2</t>
    </r>
    <r>
      <rPr>
        <sz val="11"/>
        <color rgb="FF000000"/>
        <rFont val="Calibri"/>
        <family val="2"/>
        <scheme val="minor"/>
      </rPr>
      <t xml:space="preserve">/km
2. Medium Duty Vehicle (MDV) (&lt;12 T), Emission factor = </t>
    </r>
    <r>
      <rPr>
        <b/>
        <sz val="11"/>
        <color rgb="FF000000"/>
        <rFont val="Calibri"/>
        <family val="2"/>
        <scheme val="minor"/>
      </rPr>
      <t>0.5928</t>
    </r>
    <r>
      <rPr>
        <sz val="11"/>
        <color rgb="FF000000"/>
        <rFont val="Calibri"/>
        <family val="2"/>
        <scheme val="minor"/>
      </rPr>
      <t xml:space="preserve"> Kg CO</t>
    </r>
    <r>
      <rPr>
        <vertAlign val="subscript"/>
        <sz val="11"/>
        <color rgb="FF000000"/>
        <rFont val="Calibri"/>
        <family val="2"/>
        <scheme val="minor"/>
      </rPr>
      <t>2</t>
    </r>
    <r>
      <rPr>
        <sz val="11"/>
        <color rgb="FF000000"/>
        <rFont val="Calibri"/>
        <family val="2"/>
        <scheme val="minor"/>
      </rPr>
      <t xml:space="preserve">/km
3. Light Duty Vehicle (LDV) (&lt;3.5 T), Emission factor = </t>
    </r>
    <r>
      <rPr>
        <b/>
        <sz val="11"/>
        <color rgb="FF000000"/>
        <rFont val="Calibri"/>
        <family val="2"/>
        <scheme val="minor"/>
      </rPr>
      <t>0.307</t>
    </r>
    <r>
      <rPr>
        <sz val="11"/>
        <color rgb="FF000000"/>
        <rFont val="Calibri"/>
        <family val="2"/>
        <scheme val="minor"/>
      </rPr>
      <t xml:space="preserve"> Kg CO</t>
    </r>
    <r>
      <rPr>
        <vertAlign val="subscript"/>
        <sz val="11"/>
        <color rgb="FF000000"/>
        <rFont val="Calibri"/>
        <family val="2"/>
        <scheme val="minor"/>
      </rPr>
      <t>2</t>
    </r>
    <r>
      <rPr>
        <sz val="11"/>
        <color rgb="FF000000"/>
        <rFont val="Calibri"/>
        <family val="2"/>
        <scheme val="minor"/>
      </rPr>
      <t>/km</t>
    </r>
  </si>
  <si>
    <t>India Specific Road Transport Emission Factors, 2015 - WRI - India GHG Program	
(https://shaktifoundation.in/wp-content/uploads/2017/06/WRI-2015-India-Specific-Road-Transport-Emission-Factors.pdf)</t>
  </si>
  <si>
    <t>Vehicle category is taken as HDV (&gt;12 T) for all material types</t>
  </si>
  <si>
    <r>
      <rPr>
        <b/>
        <sz val="11"/>
        <color rgb="FF000000"/>
        <rFont val="Calibri"/>
        <family val="2"/>
        <scheme val="minor"/>
      </rPr>
      <t>Category 5</t>
    </r>
    <r>
      <rPr>
        <sz val="11"/>
        <color rgb="FF000000"/>
        <rFont val="Calibri"/>
        <family val="2"/>
        <scheme val="minor"/>
      </rPr>
      <t xml:space="preserve">
Waste generated in operations</t>
    </r>
  </si>
  <si>
    <t>Waste Transportation from Construction/O&amp;M Sites + Offices + Sales Gallery to designed waste handlers as per type of management type</t>
  </si>
  <si>
    <r>
      <t>Emissions from Transportation of solid waste generated in operations (tCO</t>
    </r>
    <r>
      <rPr>
        <vertAlign val="subscript"/>
        <sz val="11"/>
        <color rgb="FF000000"/>
        <rFont val="Calibri"/>
        <family val="2"/>
        <scheme val="minor"/>
      </rPr>
      <t>2</t>
    </r>
    <r>
      <rPr>
        <sz val="11"/>
        <color rgb="FF000000"/>
        <rFont val="Calibri"/>
        <family val="2"/>
        <scheme val="minor"/>
      </rPr>
      <t>e) = Solid/Recyclable waste collected per year (Tons) * Distance of Vendor disposal area (km) * Vehicle specific emission factor</t>
    </r>
  </si>
  <si>
    <r>
      <t xml:space="preserve">Vehicle specific emission factor = </t>
    </r>
    <r>
      <rPr>
        <b/>
        <sz val="11"/>
        <color rgb="FF000000"/>
        <rFont val="Calibri"/>
        <family val="2"/>
        <scheme val="minor"/>
      </rPr>
      <t>0.002</t>
    </r>
    <r>
      <rPr>
        <sz val="11"/>
        <color rgb="FF000000"/>
        <rFont val="Calibri"/>
        <family val="2"/>
        <scheme val="minor"/>
      </rPr>
      <t xml:space="preserve"> kgCO</t>
    </r>
    <r>
      <rPr>
        <vertAlign val="subscript"/>
        <sz val="11"/>
        <color rgb="FF000000"/>
        <rFont val="Calibri"/>
        <family val="2"/>
        <scheme val="minor"/>
      </rPr>
      <t>2</t>
    </r>
    <r>
      <rPr>
        <sz val="11"/>
        <color rgb="FF000000"/>
        <rFont val="Calibri"/>
        <family val="2"/>
        <scheme val="minor"/>
      </rPr>
      <t xml:space="preserve"> /t-km</t>
    </r>
  </si>
  <si>
    <t>IPCC Working Group 3, Assessment Report 5, Chapter 8. Available on: https://www.ipcc.ch/site/assets/uploads/2018/02/ipcc_wg3_ar5_chapter8.pdf 
Freight movement factor range from ~2 gCO2 / t-km for bulk shipping.</t>
  </si>
  <si>
    <t>1. Only municipal solid waste that is transported &amp; treated by authorized vendor is taken into account for emissions.</t>
  </si>
  <si>
    <t>2. Average distance from sites to designated vendor disposal area is taken as 25 km.</t>
  </si>
  <si>
    <t>Waste generation &amp; Disposal
1. Residential - Project Office &amp; Sales Gallery + Construction Site
2. IC &amp; IC - Common Area and Customer generated MSW waste treatment and management</t>
  </si>
  <si>
    <t>First order decay model parameters</t>
  </si>
  <si>
    <t>IPCC 2006 Guidelines for National Greenhouse Gas Inventories
https://www.ipcc.ch/site/assets/uploads/2018/03/5_Waste-1.pdf</t>
  </si>
  <si>
    <t>For IC &amp; IC, we have waste data segregated by type and hence the % of each waste type is taken based on its generation</t>
  </si>
  <si>
    <r>
      <rPr>
        <b/>
        <sz val="11"/>
        <color rgb="FF000000"/>
        <rFont val="Calibri"/>
        <family val="2"/>
        <scheme val="minor"/>
      </rPr>
      <t>Category 6</t>
    </r>
    <r>
      <rPr>
        <sz val="11"/>
        <color rgb="FF000000"/>
        <rFont val="Calibri"/>
        <family val="2"/>
        <scheme val="minor"/>
      </rPr>
      <t xml:space="preserve">
Business travel</t>
    </r>
  </si>
  <si>
    <t>Air Travel - Both Residential and IC &amp; IC business</t>
  </si>
  <si>
    <t>1. Total Distance travelled for a sector = No. of trips * Distance between origin and destination</t>
  </si>
  <si>
    <r>
      <t xml:space="preserve">Vehicle specific emission factor = </t>
    </r>
    <r>
      <rPr>
        <b/>
        <sz val="11"/>
        <color rgb="FF000000"/>
        <rFont val="Calibri"/>
        <family val="2"/>
        <scheme val="minor"/>
      </rPr>
      <t>0.155</t>
    </r>
    <r>
      <rPr>
        <sz val="11"/>
        <color rgb="FF000000"/>
        <rFont val="Calibri"/>
        <family val="2"/>
        <scheme val="minor"/>
      </rPr>
      <t xml:space="preserve"> kgCO</t>
    </r>
    <r>
      <rPr>
        <vertAlign val="subscript"/>
        <sz val="11"/>
        <color rgb="FF000000"/>
        <rFont val="Calibri"/>
        <family val="2"/>
        <scheme val="minor"/>
      </rPr>
      <t>2</t>
    </r>
    <r>
      <rPr>
        <sz val="11"/>
        <color rgb="FF000000"/>
        <rFont val="Calibri"/>
        <family val="2"/>
        <scheme val="minor"/>
      </rPr>
      <t xml:space="preserve"> / p-mi</t>
    </r>
  </si>
  <si>
    <t>IPCC Working Group 3, Assessment Report 5, Chapter 8. Available on: https://www.ipcc.ch/site/assets/uploads/2018/02/ipcc_wg3_ar5_chapter8.pdf Passenger short-haul aircraft transport ranges from ~20 – 300 gCO2 / p-km. Factor used for conservativeness 250gCO2/p-km (155.34 gCO2 / p-mi)</t>
  </si>
  <si>
    <t>2. Emissions from air travel = Total passenger air miles (i.e. total distance travelled)* Vehicle specific emission factor</t>
  </si>
  <si>
    <t>Road Travel - Both Residential and IC &amp; IC business</t>
  </si>
  <si>
    <t>1. Total Distance travelled for a vehicle type = No. of trips * Distance travelled by each employee via vehicle type</t>
  </si>
  <si>
    <r>
      <t xml:space="preserve">Vehicle specific emission factor = </t>
    </r>
    <r>
      <rPr>
        <b/>
        <sz val="11"/>
        <color rgb="FF000000"/>
        <rFont val="Calibri"/>
        <family val="2"/>
        <scheme val="minor"/>
      </rPr>
      <t>0.148</t>
    </r>
    <r>
      <rPr>
        <sz val="11"/>
        <color rgb="FF000000"/>
        <rFont val="Calibri"/>
        <family val="2"/>
        <scheme val="minor"/>
      </rPr>
      <t xml:space="preserve"> kgCO</t>
    </r>
    <r>
      <rPr>
        <vertAlign val="subscript"/>
        <sz val="11"/>
        <color rgb="FF000000"/>
        <rFont val="Calibri"/>
        <family val="2"/>
        <scheme val="minor"/>
      </rPr>
      <t>2</t>
    </r>
    <r>
      <rPr>
        <sz val="11"/>
        <color rgb="FF000000"/>
        <rFont val="Calibri"/>
        <family val="2"/>
        <scheme val="minor"/>
      </rPr>
      <t>e / pax-km</t>
    </r>
  </si>
  <si>
    <t>India Specific Road Transport Emission Factors, 2015 - WRI - India GHG Program	
(https://shaktifoundation.in/wp-content/uploads/2017/06/WRI-2015-India-Specific-Road-Transport-Emission-Factors.pdf) - Sedan &lt;2000 CC (diesel)</t>
  </si>
  <si>
    <t>For each air travel there is a road travel of 25 km to the airport. Therefore for each air travel there is 50 km of total road travel associated with the same (to and from airport).</t>
  </si>
  <si>
    <t>2. Emissions from road travel = Summation (Total  distance travelled for each vehicle type* Vehicle specific emission factor for each vehicle type)</t>
  </si>
  <si>
    <t>3. Total Emissions from Business Travel = Emissions of (Road Travel for commuting to airport + Business Travel by office cab - Employee commute by office cab)</t>
  </si>
  <si>
    <r>
      <rPr>
        <b/>
        <sz val="11"/>
        <color rgb="FF000000"/>
        <rFont val="Calibri"/>
        <family val="2"/>
        <scheme val="minor"/>
      </rPr>
      <t>Category 7</t>
    </r>
    <r>
      <rPr>
        <sz val="11"/>
        <color rgb="FF000000"/>
        <rFont val="Calibri"/>
        <family val="2"/>
        <scheme val="minor"/>
      </rPr>
      <t xml:space="preserve">
Employee commute</t>
    </r>
  </si>
  <si>
    <t>Daily commute of employees across Residential and IC &amp; IC businesses to office and/or site</t>
  </si>
  <si>
    <t>Emission factor for each mode of commute per passenger-km is utilized to calculate the employee commute emissions</t>
  </si>
  <si>
    <t>Annual Survey filled by all employees - distance, mode of commute, and time of travel shared, which is then used to calculate the related emissions</t>
  </si>
  <si>
    <t>2. Emissions from employee commute = Summation (Total  distance travelled for each vehicle type* Vehicle specific emission factor for each vehicle type)</t>
  </si>
  <si>
    <r>
      <rPr>
        <b/>
        <sz val="11"/>
        <color rgb="FF000000"/>
        <rFont val="Calibri"/>
        <family val="2"/>
        <scheme val="minor"/>
      </rPr>
      <t>Category 8</t>
    </r>
    <r>
      <rPr>
        <sz val="11"/>
        <color rgb="FF000000"/>
        <rFont val="Calibri"/>
        <family val="2"/>
        <scheme val="minor"/>
      </rPr>
      <t xml:space="preserve">
Upstream Leased Assets</t>
    </r>
  </si>
  <si>
    <t>Electricity Consumed in Leased Asset (offices - Our Head office is a leased asset)</t>
  </si>
  <si>
    <t>Since the leased asset is a shared space, electricity consumption share is calculated on pro rata - based on the leased space area</t>
  </si>
  <si>
    <t>Fugitive Emissions from refrigerants used in RAC systems used in leased asset 
1. Residential - HO 
2. IC &amp; IC - eVolve in MWC Jaipur</t>
  </si>
  <si>
    <t>1. https://ghgprotocol.org/sites/default/files/hfc-pfc_1.xls
2. https://ghgprotocol.org/sites/default/files/hfc-cfc_1.pdf</t>
  </si>
  <si>
    <t>GWP of refrigerant from the mentioned link as per the refrigerant type</t>
  </si>
  <si>
    <t>https://ww2.arb.ca.gov/resources/documents/high-gwp-refrigerants</t>
  </si>
  <si>
    <r>
      <rPr>
        <b/>
        <sz val="11"/>
        <color rgb="FF000000"/>
        <rFont val="Calibri"/>
        <family val="2"/>
        <scheme val="minor"/>
      </rPr>
      <t>Category 11</t>
    </r>
    <r>
      <rPr>
        <sz val="11"/>
        <color rgb="FF000000"/>
        <rFont val="Calibri"/>
        <family val="2"/>
        <scheme val="minor"/>
      </rPr>
      <t xml:space="preserve">
Use of sold products</t>
    </r>
  </si>
  <si>
    <r>
      <rPr>
        <b/>
        <sz val="11"/>
        <color rgb="FF000000"/>
        <rFont val="Calibri"/>
        <family val="2"/>
        <scheme val="minor"/>
      </rPr>
      <t>a</t>
    </r>
    <r>
      <rPr>
        <sz val="11"/>
        <color rgb="FF000000"/>
        <rFont val="Calibri"/>
        <family val="2"/>
        <scheme val="minor"/>
      </rPr>
      <t>. Purchased Electricity from Grid - Consumed by Customers in handed over units (residential) and IC &amp; IC (industrial customers)</t>
    </r>
  </si>
  <si>
    <t>Residential
1. Electricity consumed in handed over unit (as per typology - 1BHK, 2 BHK, 3 BHK, 4 BHK) - calculated using the number of electrical equipments (wattage, usage, diversity factor, etc.) per household as per typology and used to calulcate each household electricity consumed per year and over the lifetime to calculate lifetime emissions (Lifetime is taken as 50 yrs)</t>
  </si>
  <si>
    <r>
      <rPr>
        <b/>
        <sz val="11"/>
        <color rgb="FF000000"/>
        <rFont val="Calibri"/>
        <family val="2"/>
        <scheme val="minor"/>
      </rPr>
      <t>b</t>
    </r>
    <r>
      <rPr>
        <sz val="11"/>
        <color rgb="FF000000"/>
        <rFont val="Calibri"/>
        <family val="2"/>
        <scheme val="minor"/>
      </rPr>
      <t>. Purchased Electricity from Grid - Consumed by Common Area-Utility in handed over units (residential)</t>
    </r>
  </si>
  <si>
    <r>
      <rPr>
        <b/>
        <sz val="11"/>
        <color rgb="FF000000"/>
        <rFont val="Calibri"/>
        <family val="2"/>
        <scheme val="minor"/>
      </rPr>
      <t>c</t>
    </r>
    <r>
      <rPr>
        <sz val="11"/>
        <color rgb="FF000000"/>
        <rFont val="Calibri"/>
        <family val="2"/>
        <scheme val="minor"/>
      </rPr>
      <t>. Fuel Consumption (Energy, Heat, Steam) by Customers - LPG
in handed over units (residential)</t>
    </r>
  </si>
  <si>
    <r>
      <t>Emissions (in tCO</t>
    </r>
    <r>
      <rPr>
        <vertAlign val="subscript"/>
        <sz val="11"/>
        <color rgb="FF000000"/>
        <rFont val="Calibri"/>
        <family val="2"/>
        <scheme val="minor"/>
      </rPr>
      <t>2</t>
    </r>
    <r>
      <rPr>
        <sz val="11"/>
        <color rgb="FF000000"/>
        <rFont val="Calibri"/>
        <family val="2"/>
        <scheme val="minor"/>
      </rPr>
      <t>e) = Amount of diesel (other fuel) used during year (in litres) * Diesel (other fuel) oil density * NCV * Emission factor of diesel(other fuel)</t>
    </r>
  </si>
  <si>
    <t>Residential
1. Number of LPG units is assumed as 9 units of 14.8 kg each per houshold and related emissions are calculated over the lifetime (50 years)</t>
  </si>
  <si>
    <r>
      <rPr>
        <b/>
        <sz val="11"/>
        <color rgb="FF000000"/>
        <rFont val="Calibri"/>
        <family val="2"/>
        <scheme val="minor"/>
      </rPr>
      <t>d</t>
    </r>
    <r>
      <rPr>
        <sz val="11"/>
        <color rgb="FF000000"/>
        <rFont val="Calibri"/>
        <family val="2"/>
        <scheme val="minor"/>
      </rPr>
      <t>. Fuel Consumption (Energy, Heat, Steam) by Common Area-Utility - Diesel in handed over units (residential)</t>
    </r>
  </si>
  <si>
    <r>
      <rPr>
        <b/>
        <sz val="11"/>
        <color rgb="FF000000"/>
        <rFont val="Calibri"/>
        <family val="2"/>
        <scheme val="minor"/>
      </rPr>
      <t>Category 13</t>
    </r>
    <r>
      <rPr>
        <sz val="11"/>
        <color rgb="FF000000"/>
        <rFont val="Calibri"/>
        <family val="2"/>
        <scheme val="minor"/>
      </rPr>
      <t xml:space="preserve">
Downstream leased assets</t>
    </r>
  </si>
  <si>
    <t>Electricity consumed in leased assets to customers
1. eVolve at MWC Jaipur</t>
  </si>
  <si>
    <t>Fuel consumed in leased assets to customers
1. eVolve at MWC Jaipur</t>
  </si>
  <si>
    <t>Scope 1 and Scope 2 emission intensity 
(emissions per lakh of turnover)</t>
  </si>
  <si>
    <t>Fuel (Diesel) consumed in Diesel generator (used as power backup) in offices and sales gallery
Electricity purchased from grid (for use in office and sales gallery)</t>
  </si>
  <si>
    <t>1. Residential - Project Office and Sales Gallery
2. IC &amp; IC - Office and Common Area Amenities</t>
  </si>
  <si>
    <r>
      <t>1. Scope 1 &amp; 2 = As indicated under relevant scope categories in this table
2. Turnover = Sales per business type in the reporting area (As per nature of business and as mentioned under assumptions)
3. Scope 1 &amp; 2 emission intensity = Scope 1 + Scope 2 emissions (in tCO</t>
    </r>
    <r>
      <rPr>
        <vertAlign val="subscript"/>
        <sz val="11"/>
        <color theme="1"/>
        <rFont val="Calibri"/>
        <family val="2"/>
        <scheme val="minor"/>
      </rPr>
      <t>2</t>
    </r>
    <r>
      <rPr>
        <sz val="11"/>
        <color theme="1"/>
        <rFont val="Calibri"/>
        <family val="2"/>
        <scheme val="minor"/>
      </rPr>
      <t>e)/(Sales in lakh ₹ per business segment)</t>
    </r>
  </si>
  <si>
    <t>1. The company operates in real estate business and is governed by IND AS 115 for recording the revenue as per completion contract method. However, for calculation of intensity numbers, actual sales done during the respective reporting period and as per business segment have been utilized.</t>
  </si>
  <si>
    <t>Scope 1 and Scope 2 emission intensity 
(per area developed or maintained)</t>
  </si>
  <si>
    <r>
      <t>1. Scope 1 &amp; 2 = As indicated under relevant scope categories in this table
2. Area developed/maintained = 
2.1 Residential - Area in sq.ft. of all project offices and sales gallery owned by MLDL
2.2 IC &amp; IC - Area in acres under Operation and Maintenance (O&amp;M) of MLDL
3. Scope 1 &amp; 2 emission intensity = Scope 1 + Scope 2 emissions (in tCO</t>
    </r>
    <r>
      <rPr>
        <vertAlign val="subscript"/>
        <sz val="11"/>
        <color theme="1"/>
        <rFont val="Calibri"/>
        <family val="2"/>
        <scheme val="minor"/>
      </rPr>
      <t>2</t>
    </r>
    <r>
      <rPr>
        <sz val="11"/>
        <color theme="1"/>
        <rFont val="Calibri"/>
        <family val="2"/>
        <scheme val="minor"/>
      </rPr>
      <t>e)/(Area in sq.ft. or Area in acres under O&amp;M)</t>
    </r>
  </si>
  <si>
    <t xml:space="preserve">1. For Scope 1&amp;2 intensity calculation, the denominator for 
1.1 Residential business segment used is area in sq.ft. of all project offices and sales gallery owned by MLDL
1.2 IC &amp; IC business - area under O&amp;M by MLDL </t>
  </si>
  <si>
    <t>Scope 3 emission intensity 
(emissions per lakh of turnover)</t>
  </si>
  <si>
    <t>Fuel (Diesel) consumed in Diesel generator (used as power backup) by contractors, fuel used in heavy machinery, and other Scope 3 categories as listed above
Electricity purchased from grid for use by contractors during construction and other scope 3 categories</t>
  </si>
  <si>
    <t xml:space="preserve">1. Residential - Activities involved during construction onsite
2. IC &amp; IC - Common Area project development work </t>
  </si>
  <si>
    <r>
      <t>1. Scope 3 = As indicated under relevant scope categories in this table
2. Turnover = Sales per business type in the reporting area (As per nature of business and as mentioned under assumptions)
3. Scope 3 emission intensity = Scope 3 emissions (in tCO</t>
    </r>
    <r>
      <rPr>
        <vertAlign val="subscript"/>
        <sz val="11"/>
        <color theme="1"/>
        <rFont val="Calibri"/>
        <family val="2"/>
        <scheme val="minor"/>
      </rPr>
      <t>2</t>
    </r>
    <r>
      <rPr>
        <sz val="11"/>
        <color theme="1"/>
        <rFont val="Calibri"/>
        <family val="2"/>
        <scheme val="minor"/>
      </rPr>
      <t>e)/(Sales in lakh ₹ per business segment)</t>
    </r>
  </si>
  <si>
    <t>Scope 3 emission intensity 
(per area developed or maintained)</t>
  </si>
  <si>
    <r>
      <t>1. Scope 3 = As indicated under relevant scope categories in this table
2. Area developed/maintained = 
2.1 Residential - Area in sq.ft. constructed during the reporting year
2.2 IC &amp; IC - Area in acres under Operation and Maintenance (O&amp;M) of MLDL
3. Scope 1 &amp; 2 emission intensity = Scope 1 + Scope 2 emissions (in tCO</t>
    </r>
    <r>
      <rPr>
        <vertAlign val="subscript"/>
        <sz val="11"/>
        <color theme="1"/>
        <rFont val="Calibri"/>
        <family val="2"/>
        <scheme val="minor"/>
      </rPr>
      <t>2</t>
    </r>
    <r>
      <rPr>
        <sz val="11"/>
        <color theme="1"/>
        <rFont val="Calibri"/>
        <family val="2"/>
        <scheme val="minor"/>
      </rPr>
      <t>e)/(Area in sq.ft. or Area in acres under O&amp;M)</t>
    </r>
  </si>
  <si>
    <t xml:space="preserve">1. For Scope 3 intensity calculation, the denominator for 
1.1 Residential business segment used is area in sq.ft. of development done during the reporting period 
1.2 IC &amp; IC business - area under O&amp;M by MLDL </t>
  </si>
  <si>
    <t>Energy intensity 
(per lakh of turnover)</t>
  </si>
  <si>
    <t>1. Energy Consumption = Total Energy (Fuel + Electricity consumed in GJ) across project office and sales gallery owned by MLDL (Residential)/common area amenities in IC &amp; IC
2. Turnover = Sales per business type in the reporting area (As per nature of business and as mentioned under assumptions)
3. Energy intensity = Energy Consumption (in GJ)/(Sales in lakh ₹ per business segment)</t>
  </si>
  <si>
    <t>1. The company operates in real estate business and is governed by IND AS 115 for recording the revenue as per completion contract method. However, for calculation of intensity numbers, actual sales done during the respective reporting period and as per business segment have been utilized.
2. For energy intensity calculation, the energy for 
2.1 Residential business segment used is energy (fuel + electricity) consumed in offices &amp; sales gallery 
2.2 IC &amp; IC business - energy consumed for office and common area amenities</t>
  </si>
  <si>
    <t>Energy intensity 
(per area developed or maintained)</t>
  </si>
  <si>
    <t>1. Energy Consumption = Total Energy (Fuel + Electricity consumed in GJ) across project office and sales gallery owned by MLDL (Residential)/common area amenities in IC &amp; IC
2. Area developed/maintained = 
2.1 Residential - Area in sq.ft. of all project offices and sales gallery owned by MLDL in reporting period
2.2 IC &amp; IC - Area in acres under Operation and Maintenance (O&amp;M) of MLDL
3. Energy intensity = Energy consumed (in GJ)/(Area in sq.ft. or Area in acres under O&amp;M)</t>
  </si>
  <si>
    <t xml:space="preserve">1. For energy intensity calculation, the energy for 
1.1 Residential business segment used is energy (fuel + electricity) consumed in offices &amp; sales gallery 
1.2 IC &amp; IC business - energy consumed for office and common area amenities
2. For denominator 
2.1 Residential business - Area in sq.ft. of all project offices and sales gallery owned by MLDL
2.2 IC &amp; IC business - area under O&amp;M by MLDL </t>
  </si>
  <si>
    <t>Total Water Withdrawal</t>
  </si>
  <si>
    <t>Residential - Water withdrawn from all sources (ground, municipality, bottled water, tanker water, etc.) during the complete construction phase of all the projects
IC &amp; IC - Water withdrawn from all sources (ground, municipality, bottled water, tanker water, etc.) during the development/Opertaion &amp; Maintenance phase</t>
  </si>
  <si>
    <t>1. Residential - Project Office and Sales Gallery, Construction Site activities
2. IC &amp; IC - Office and Common Area Amenities, Supply to Industrial customers</t>
  </si>
  <si>
    <t>Total Water Withdrawal = Sum of all sources of water used across 
1. Residential - Project office, sale gallery, and construction activity
2. IC &amp; IC - Common area, office, for supply to industrial customers</t>
  </si>
  <si>
    <t>Third party water includes - bottled water, municipality water, tanker water, and treated wastewater from government authorities
Other sources includes rainwater stored and reused onsite, and sewage water from customers sent to onsite STP plant for treatment</t>
  </si>
  <si>
    <t>Total Water Discharge</t>
  </si>
  <si>
    <t>1. Residential - Water discharged is 0 as 100% water withdrawn is utilized in the construction and allied activities during the complete construction phase of all the projects
2. IC &amp; IC (Third party water discharge includes)
2.1 Freshwater discharged or sold to our IC &amp; IC business customers, &amp; 
2.2 Treated sewage water sold to our IC &amp; IC business customers</t>
  </si>
  <si>
    <t>Total Water Discharge = Sum of water sent to 3rd party
1. Residential - 0 kiloltres as 100% water withdran is utilized
2. IC &amp; IC 
2.1 Freshwater discharged or sold to our IC &amp; IC business industrial customers, &amp; 
2.2 Treated sewage water sold to our IC &amp; IC business industrial customers</t>
  </si>
  <si>
    <t>Third party water discharge includes:
1. Freshwater discharged or sold to our IC &amp; IC business industrial customers, &amp; 
2. Treated sewage water sold to our IC &amp; IC business industrial customers
3. For Residential business: 0% discharge as all water withdrawn from various sources is utilized in the construction activity</t>
  </si>
  <si>
    <t>Total Water Consumption</t>
  </si>
  <si>
    <t>1. Residential - Water consumed in the construction and allied activities during the complete construction phase of all the projects
2. IC &amp; IC - Water consumed post discharge of freshwater and treated water to customers</t>
  </si>
  <si>
    <t>Total Water Consumption = Total Water Withdrawal - Total Water Discharge</t>
  </si>
  <si>
    <t>Water intensity 
(per lakh of turnover)</t>
  </si>
  <si>
    <t>1. Water Consumption = Total Water consumed across project office and sales gallery owned by MLDL (Residential), during construction (residential), and common area amenities in IC &amp; IC
2. Turnover = Sales per business type in the reporting area (As per nature of business and as mentioned under assumptions)
3. Water intensity = Total Water Consumption (in kl)/(Sales in lakh ₹ per business segment)</t>
  </si>
  <si>
    <t>Water intensity 
(per area developed or maintained)</t>
  </si>
  <si>
    <t>1. Water Consumption = Total Water consumed across project office and sales gallery owned by MLDL (Residential), during construction (residential), and common area amenities in IC &amp; IC
2. Area developed/maintained = 
2.1 Residential - Area in sq.ft. of all project offices and sales gallery owned by MLDL in reporting period + area constructed in the reporting year
2.2 IC &amp; IC - Area in acres under Operation and Maintenance (O&amp;M) of MLDL
3. Water intensity = Water consumed (in kl)/(Area in sq.ft. or Area in acres under O&amp;M)</t>
  </si>
  <si>
    <t xml:space="preserve">1. For water intensity calculation, the water for 
1.1 Residential business segment used is water consumed in offices &amp; sales gallery, construction &amp; allied activities
1.2 IC &amp; IC business - Water consumed for office and common area amenities
2. For denominator 
2.1 Residential business - Area in sq.ft. of all project offices, sales gallery (owned by MLDL), and area constructed in the reporting year 
2.2 IC &amp; IC business - Area under O&amp;M by MLDL </t>
  </si>
  <si>
    <t>Total Waste Generated</t>
  </si>
  <si>
    <t>1. Residential - Waste generated from construction and allied activities, Municipal solid waste during the complete construction phase of all the projects
2. IC &amp; IC - Waste generated during development/O&amp;M phase of all projects under IC &amp; IC</t>
  </si>
  <si>
    <t>1. Residential - Municipal solid waste from Project Office and Sales Gallery, worker camp, and construction activity related waste
2. IC &amp; IC - Municipal solid waste from Office and Common Area Amenities, Industrial customers</t>
  </si>
  <si>
    <t>Total Waste Generated = Waste generated in
1. Residential - MSW waste from offices, sales gallery, worker camp, and C&amp;D waste during construction and allied activities
2. IC &amp; IC - MSW waste from office, common areas, and from our indutstrial customers</t>
  </si>
  <si>
    <t>Total Waste Diverted from Landfill</t>
  </si>
  <si>
    <t>1. Residential - Waste sent to designated recyclers or reused during the complete construction phase of all the projects
2. IC &amp; IC - Waste sent to designated recyclers or reused during development/O&amp;M phase of all projects under IC &amp; IC</t>
  </si>
  <si>
    <t>Total Waste Diverted from Landfill = Waste in
1. Residential - organic (food and garden) waste composted on site/sent to animal farm as fodder, recyclables being sent to authorized recyclers, and reuse of waste during the construction phase of the project
2. IC &amp; IC - Organic waste composting onsite, recyclables being sent to authorized recyclers</t>
  </si>
  <si>
    <t>Total Waste Directed to Disposal</t>
  </si>
  <si>
    <t>1. Residential - Waste sent to dumping grounds during the complete construction phase of all the projects
2. IC &amp; IC - Waste sent to dumping grounds during development/O&amp;M phase of all projects under IC &amp; IC</t>
  </si>
  <si>
    <t>Total Waste Directed to Disposal = Waste in
1. Residential - C&amp;D debris sent to govt, authroized dumping grounds, and MSW sent to local municipality
2. IC &amp; IC - MSW sent to local municipality and debris during development sent to authorized dumping grounds.</t>
  </si>
  <si>
    <t>MSW sent to municipality is considered as sent to landfill
Construction debris (50%) is sent to government authoriized dumping grounds (with proper permission in place) and rest is reutilized onsite 
Soil, Gravel, stones waste is sent to dumping sites (for use by authorities such metro rail work, etc.) only at few project locations else it is resused completley on majority of our project locations</t>
  </si>
  <si>
    <t>Employee Turnover</t>
  </si>
  <si>
    <t>Employees across Mahindra Lifespaces per business segment - Residential and IC &amp; IC</t>
  </si>
  <si>
    <r>
      <rPr>
        <b/>
        <sz val="11"/>
        <color theme="1"/>
        <rFont val="Calibri"/>
        <family val="2"/>
        <scheme val="minor"/>
      </rPr>
      <t>Employee Turnover</t>
    </r>
    <r>
      <rPr>
        <sz val="11"/>
        <color theme="1"/>
        <rFont val="Calibri"/>
        <family val="2"/>
        <scheme val="minor"/>
      </rPr>
      <t xml:space="preserve"> = Number of employees that left the organization in the financial year (1st Apr - 31st Mar)</t>
    </r>
  </si>
  <si>
    <t>Employee Turnover rate (aligned to GRI)</t>
  </si>
  <si>
    <r>
      <rPr>
        <b/>
        <sz val="11"/>
        <color theme="1"/>
        <rFont val="Calibri"/>
        <family val="2"/>
        <scheme val="minor"/>
      </rPr>
      <t xml:space="preserve">Employee Turnover rate (aligned to GRI) </t>
    </r>
    <r>
      <rPr>
        <sz val="11"/>
        <color theme="1"/>
        <rFont val="Calibri"/>
        <family val="2"/>
        <scheme val="minor"/>
      </rPr>
      <t xml:space="preserve">= Number of employees that left the organization in the financial year (1st Apr - 31st Mar) / Total number of employees as on 31st March as per employee category, age group, gender) </t>
    </r>
  </si>
  <si>
    <t>Employee Turnover rate (aligned to BRSR)</t>
  </si>
  <si>
    <r>
      <rPr>
        <b/>
        <sz val="11"/>
        <color theme="1"/>
        <rFont val="Calibri"/>
        <family val="2"/>
        <scheme val="minor"/>
      </rPr>
      <t xml:space="preserve">Employee Turnover rate (aligned to BRSR) </t>
    </r>
    <r>
      <rPr>
        <sz val="11"/>
        <color theme="1"/>
        <rFont val="Calibri"/>
        <family val="2"/>
        <scheme val="minor"/>
      </rPr>
      <t>= Number of employees that left the organization in the financial year (1st Apr - 31st Mar) / Average of ("Total permanent Associates on 31st March" and "Total permanent Associates on 1st April")</t>
    </r>
  </si>
  <si>
    <t>New Hires</t>
  </si>
  <si>
    <r>
      <rPr>
        <b/>
        <sz val="11"/>
        <color theme="1"/>
        <rFont val="Calibri"/>
        <family val="2"/>
        <scheme val="minor"/>
      </rPr>
      <t xml:space="preserve">New Hires </t>
    </r>
    <r>
      <rPr>
        <sz val="11"/>
        <color theme="1"/>
        <rFont val="Calibri"/>
        <family val="2"/>
        <scheme val="minor"/>
      </rPr>
      <t>= Number of new hires in the financial year (1st Apr - 31st Mar)</t>
    </r>
  </si>
  <si>
    <t>New Hire rate</t>
  </si>
  <si>
    <r>
      <rPr>
        <b/>
        <sz val="11"/>
        <color theme="1"/>
        <rFont val="Calibri"/>
        <family val="2"/>
        <scheme val="minor"/>
      </rPr>
      <t>New Hire rate</t>
    </r>
    <r>
      <rPr>
        <sz val="11"/>
        <color theme="1"/>
        <rFont val="Calibri"/>
        <family val="2"/>
        <scheme val="minor"/>
      </rPr>
      <t xml:space="preserve"> = Number of new hires in the financial year (1st Apr - 31st Mar) / Total number of employees as on 31st March as per employee category, age group, or gender) </t>
    </r>
  </si>
  <si>
    <t>Attrition Rate</t>
  </si>
  <si>
    <r>
      <rPr>
        <b/>
        <sz val="11"/>
        <color theme="1"/>
        <rFont val="Calibri"/>
        <family val="2"/>
        <scheme val="minor"/>
      </rPr>
      <t>Attrition Rate</t>
    </r>
    <r>
      <rPr>
        <sz val="11"/>
        <color theme="1"/>
        <rFont val="Calibri"/>
        <family val="2"/>
        <scheme val="minor"/>
      </rPr>
      <t xml:space="preserve"> = Number of employees that left the organization in the financial year (1st Apr - 31st Mar)/ Average of ("Total employees as on 31st March" and "Total employees as on 1st April")</t>
    </r>
  </si>
  <si>
    <t>Average Training Hours</t>
  </si>
  <si>
    <t>Employees/Workers across Mahindra Lifespaces per business segment - Residential and IC &amp; IC</t>
  </si>
  <si>
    <r>
      <rPr>
        <b/>
        <sz val="11"/>
        <color theme="1"/>
        <rFont val="Calibri"/>
        <family val="2"/>
        <scheme val="minor"/>
      </rPr>
      <t>Average Training Hours</t>
    </r>
    <r>
      <rPr>
        <sz val="11"/>
        <color theme="1"/>
        <rFont val="Calibri"/>
        <family val="2"/>
        <scheme val="minor"/>
      </rPr>
      <t xml:space="preserve"> = Total number of hours of training undertaken by employees in the financial year (1st Apr - 31st Mar) (as per categroy - age group, gender, employee type)
/Total of employees undertaking the training (as per categroy - age group, gender, employee type)</t>
    </r>
  </si>
  <si>
    <t>Injury Frequency Rate</t>
  </si>
  <si>
    <t>Workers across Mahindra Lifespaces per business segment - Residential and IC &amp; IC</t>
  </si>
  <si>
    <r>
      <rPr>
        <b/>
        <sz val="11"/>
        <color theme="1"/>
        <rFont val="Calibri"/>
        <family val="2"/>
        <scheme val="minor"/>
      </rPr>
      <t>Injury Frequency Rate</t>
    </r>
    <r>
      <rPr>
        <sz val="11"/>
        <color theme="1"/>
        <rFont val="Calibri"/>
        <family val="2"/>
        <scheme val="minor"/>
      </rPr>
      <t xml:space="preserve"> = Number of total injuries x 1000000 / total man hours worked</t>
    </r>
  </si>
  <si>
    <t>Lost Time Injury Frequency Rate (LTIFR) (per one-million-person hours worked)</t>
  </si>
  <si>
    <r>
      <rPr>
        <b/>
        <sz val="11"/>
        <color theme="1"/>
        <rFont val="Calibri"/>
        <family val="2"/>
        <scheme val="minor"/>
      </rPr>
      <t xml:space="preserve">Lost Time Injury Frequency Rate (LTIFR) (per one-million-person hours worked) </t>
    </r>
    <r>
      <rPr>
        <sz val="11"/>
        <color theme="1"/>
        <rFont val="Calibri"/>
        <family val="2"/>
        <scheme val="minor"/>
      </rPr>
      <t>= Total number of loss time injuries x 1000000 / total man hours worked</t>
    </r>
  </si>
  <si>
    <t>Lost Day Rate or Severity Rate</t>
  </si>
  <si>
    <r>
      <rPr>
        <b/>
        <sz val="11"/>
        <color theme="1"/>
        <rFont val="Calibri"/>
        <family val="2"/>
        <scheme val="minor"/>
      </rPr>
      <t>Lost Day Rate or Severity Rate</t>
    </r>
    <r>
      <rPr>
        <sz val="11"/>
        <color theme="1"/>
        <rFont val="Calibri"/>
        <family val="2"/>
        <scheme val="minor"/>
      </rPr>
      <t xml:space="preserve"> = Number of man days lost due to loss time injury x 1000000 / total man hours worked</t>
    </r>
  </si>
  <si>
    <t>FY 2024-25</t>
  </si>
  <si>
    <t>Total GHG Emissions (Scope 1, 2 &amp; 3) &amp; GHG Intensity (FY 22 - FY 25)</t>
  </si>
  <si>
    <t>Energy Consumption within the organization (Renewable and Non-Renewable Sources) and Energy Intensity (FY 22 - FY 25)</t>
  </si>
  <si>
    <r>
      <rPr>
        <b/>
        <sz val="10"/>
        <color theme="1"/>
        <rFont val="Calibri"/>
        <family val="2"/>
      </rPr>
      <t>Energy intensity per rupee of turnover
adjusted for Purchasing Power Parity
(PPP)**</t>
    </r>
    <r>
      <rPr>
        <sz val="10"/>
        <color theme="1"/>
        <rFont val="Calibri"/>
        <family val="2"/>
      </rPr>
      <t xml:space="preserve"> (Total energy consumption/ turnover in lakh rupees adjusted for PPP)</t>
    </r>
  </si>
  <si>
    <r>
      <rPr>
        <b/>
        <sz val="10"/>
        <color theme="1"/>
        <rFont val="Calibri"/>
        <family val="2"/>
      </rPr>
      <t xml:space="preserve">Energy intensity in terms of physical
output*** </t>
    </r>
    <r>
      <rPr>
        <sz val="10"/>
        <color theme="1"/>
        <rFont val="Calibri"/>
        <family val="2"/>
      </rPr>
      <t>(Energy intensity per area developed or maintained - Total energy consumption/ area developed/ maintained in sq.ft./acre)</t>
    </r>
  </si>
  <si>
    <r>
      <rPr>
        <b/>
        <sz val="10"/>
        <color theme="1"/>
        <rFont val="Calibri"/>
        <family val="2"/>
      </rPr>
      <t>Energy intensity per rupee of turnover*</t>
    </r>
    <r>
      <rPr>
        <sz val="10"/>
        <color theme="1"/>
        <rFont val="Calibri"/>
        <family val="2"/>
      </rPr>
      <t xml:space="preserve"> (Total energy consumption/ turnover in lakh rupees) </t>
    </r>
  </si>
  <si>
    <r>
      <rPr>
        <b/>
        <sz val="10"/>
        <color theme="1"/>
        <rFont val="Calibri"/>
        <family val="2"/>
      </rPr>
      <t>Total Scope 3 emission intensity****</t>
    </r>
    <r>
      <rPr>
        <sz val="10"/>
        <color theme="1"/>
        <rFont val="Calibri"/>
        <family val="2"/>
      </rPr>
      <t xml:space="preserve"> (per area developed or maintained – tCO</t>
    </r>
    <r>
      <rPr>
        <vertAlign val="subscript"/>
        <sz val="10"/>
        <color theme="1"/>
        <rFont val="Calibri"/>
        <family val="2"/>
      </rPr>
      <t>2</t>
    </r>
    <r>
      <rPr>
        <sz val="10"/>
        <color theme="1"/>
        <rFont val="Calibri"/>
        <family val="2"/>
      </rPr>
      <t>e/sq. ft. for residential and tCO</t>
    </r>
    <r>
      <rPr>
        <vertAlign val="subscript"/>
        <sz val="10"/>
        <color theme="1"/>
        <rFont val="Calibri"/>
        <family val="2"/>
      </rPr>
      <t>2</t>
    </r>
    <r>
      <rPr>
        <sz val="10"/>
        <color theme="1"/>
        <rFont val="Calibri"/>
        <family val="2"/>
      </rPr>
      <t>e/acre for IC &amp; IC) – the relevant metric may be selected by the entity</t>
    </r>
  </si>
  <si>
    <r>
      <rPr>
        <b/>
        <sz val="10"/>
        <color theme="1"/>
        <rFont val="Calibri"/>
        <family val="2"/>
      </rPr>
      <t>Total Scope 3 emission intensity*</t>
    </r>
    <r>
      <rPr>
        <sz val="10"/>
        <color theme="1"/>
        <rFont val="Calibri"/>
        <family val="2"/>
      </rPr>
      <t xml:space="preserve"> (emissions per lakh rupee of turnover)</t>
    </r>
  </si>
  <si>
    <r>
      <rPr>
        <b/>
        <sz val="10"/>
        <color theme="1"/>
        <rFont val="Calibri"/>
        <family val="2"/>
      </rPr>
      <t>Total Scope 1 and Scope 2 emission intensity adjusted for purchasing power parity (PPP)**</t>
    </r>
    <r>
      <rPr>
        <sz val="10"/>
        <color theme="1"/>
        <rFont val="Calibri"/>
        <family val="2"/>
      </rPr>
      <t xml:space="preserve"> (emissions per lakh rupee of turnover adjusted for purchasing power parity (PPP))</t>
    </r>
  </si>
  <si>
    <r>
      <rPr>
        <b/>
        <sz val="10"/>
        <color theme="1"/>
        <rFont val="Calibri"/>
        <family val="2"/>
      </rPr>
      <t>Total Scope 1 and Scope 2 emission intensity*</t>
    </r>
    <r>
      <rPr>
        <sz val="10"/>
        <color theme="1"/>
        <rFont val="Calibri"/>
        <family val="2"/>
      </rPr>
      <t xml:space="preserve"> (emissions per lakh rupee of turnover)</t>
    </r>
  </si>
  <si>
    <r>
      <rPr>
        <b/>
        <sz val="10"/>
        <color theme="1"/>
        <rFont val="Calibri"/>
        <family val="2"/>
      </rPr>
      <t xml:space="preserve">Total Scope 1 and Scope 2 emission intensity in terms of physical output*** </t>
    </r>
    <r>
      <rPr>
        <sz val="10"/>
        <color theme="1"/>
        <rFont val="Calibri"/>
        <family val="2"/>
      </rPr>
      <t>(per area developed or maintained – tCO</t>
    </r>
    <r>
      <rPr>
        <vertAlign val="subscript"/>
        <sz val="10"/>
        <color theme="1"/>
        <rFont val="Calibri"/>
        <family val="2"/>
      </rPr>
      <t>2</t>
    </r>
    <r>
      <rPr>
        <sz val="10"/>
        <color theme="1"/>
        <rFont val="Calibri"/>
        <family val="2"/>
      </rPr>
      <t>e/sq. ft. for residential and tCO2e/acre for IC &amp; IC)</t>
    </r>
  </si>
  <si>
    <t>% of energy consumed from
renewable sources</t>
  </si>
  <si>
    <t>%</t>
  </si>
  <si>
    <r>
      <rPr>
        <b/>
        <sz val="10"/>
        <color theme="1"/>
        <rFont val="Calibri"/>
        <family val="2"/>
      </rPr>
      <t>Water intensity per rupee of turnover**</t>
    </r>
    <r>
      <rPr>
        <sz val="10"/>
        <color theme="1"/>
        <rFont val="Calibri"/>
        <family val="2"/>
      </rPr>
      <t xml:space="preserve">
(Water consumed/turnover)</t>
    </r>
  </si>
  <si>
    <r>
      <t xml:space="preserve">Yes, Independent assessment and limited assurance of our </t>
    </r>
    <r>
      <rPr>
        <b/>
        <sz val="10"/>
        <color rgb="FF000000"/>
        <rFont val="Calibri"/>
        <family val="2"/>
      </rPr>
      <t>Energy and other inventory</t>
    </r>
    <r>
      <rPr>
        <sz val="10"/>
        <color rgb="FF000000"/>
        <rFont val="Calibri"/>
        <family val="2"/>
      </rPr>
      <t xml:space="preserve"> is done by an external agency - "</t>
    </r>
    <r>
      <rPr>
        <b/>
        <sz val="10"/>
        <color rgb="FF000000"/>
        <rFont val="Calibri"/>
        <family val="2"/>
      </rPr>
      <t>DNV Business Assurance India Private Limited</t>
    </r>
    <r>
      <rPr>
        <sz val="10"/>
        <color rgb="FF000000"/>
        <rFont val="Calibri"/>
        <family val="2"/>
      </rPr>
      <t xml:space="preserve">" as per DNV’s </t>
    </r>
    <r>
      <rPr>
        <b/>
        <sz val="10"/>
        <color rgb="FF000000"/>
        <rFont val="Calibri"/>
        <family val="2"/>
      </rPr>
      <t xml:space="preserve">VeriSustainTM protocol, V6.0, </t>
    </r>
    <r>
      <rPr>
        <sz val="10"/>
        <color rgb="FF000000"/>
        <rFont val="Calibri"/>
        <family val="2"/>
      </rPr>
      <t xml:space="preserve">which is based on professional experience and international assurance practice, and </t>
    </r>
    <r>
      <rPr>
        <b/>
        <sz val="10"/>
        <color rgb="FF000000"/>
        <rFont val="Calibri"/>
        <family val="2"/>
      </rPr>
      <t>AccountAbility’s AA1000 Assurance Standard (AA1000AS v3).</t>
    </r>
    <r>
      <rPr>
        <sz val="10"/>
        <color rgb="FF000000"/>
        <rFont val="Calibri"/>
        <family val="2"/>
      </rPr>
      <t xml:space="preserve"> DNV’s VerisustainTM Protocol has been developed in accordance with the most widely accepted reporting and assurance standards. DNV team has also followed the</t>
    </r>
    <r>
      <rPr>
        <b/>
        <sz val="10"/>
        <color rgb="FF000000"/>
        <rFont val="Calibri"/>
        <family val="2"/>
      </rPr>
      <t xml:space="preserve"> ISO 14064-3</t>
    </r>
    <r>
      <rPr>
        <sz val="10"/>
        <color rgb="FF000000"/>
        <rFont val="Calibri"/>
        <family val="2"/>
      </rPr>
      <t xml:space="preserve"> - Specification with guidance for the verification and validation of greenhouse gas statements; </t>
    </r>
    <r>
      <rPr>
        <b/>
        <sz val="10"/>
        <color rgb="FF000000"/>
        <rFont val="Calibri"/>
        <family val="2"/>
      </rPr>
      <t>ISO 14046</t>
    </r>
    <r>
      <rPr>
        <sz val="10"/>
        <color rgb="FF000000"/>
        <rFont val="Calibri"/>
        <family val="2"/>
      </rPr>
      <t xml:space="preserve"> - Environmental management - Water footprint - Principles, requirements, and guidelines to evaluate indicators with respect to Greenhouse gases and water disclosures respectively in the assessment process. </t>
    </r>
  </si>
  <si>
    <r>
      <t xml:space="preserve">Yes, Independent assessment and limited assurance of our </t>
    </r>
    <r>
      <rPr>
        <b/>
        <sz val="10"/>
        <color rgb="FF000000"/>
        <rFont val="Calibri"/>
        <family val="2"/>
      </rPr>
      <t>GHG and other inventory</t>
    </r>
    <r>
      <rPr>
        <sz val="10"/>
        <color rgb="FF000000"/>
        <rFont val="Calibri"/>
        <family val="2"/>
      </rPr>
      <t xml:space="preserve"> is done by an external agency - "</t>
    </r>
    <r>
      <rPr>
        <b/>
        <sz val="10"/>
        <color rgb="FF000000"/>
        <rFont val="Calibri"/>
        <family val="2"/>
      </rPr>
      <t>DNV Business Assurance India Private Limited</t>
    </r>
    <r>
      <rPr>
        <sz val="10"/>
        <color rgb="FF000000"/>
        <rFont val="Calibri"/>
        <family val="2"/>
      </rPr>
      <t xml:space="preserve">" as per DNV’s </t>
    </r>
    <r>
      <rPr>
        <b/>
        <sz val="10"/>
        <color rgb="FF000000"/>
        <rFont val="Calibri"/>
        <family val="2"/>
      </rPr>
      <t xml:space="preserve">VeriSustainTM protocol, V6.0, </t>
    </r>
    <r>
      <rPr>
        <sz val="10"/>
        <color rgb="FF000000"/>
        <rFont val="Calibri"/>
        <family val="2"/>
      </rPr>
      <t xml:space="preserve">which is based on professional experience and international assurance practice, and </t>
    </r>
    <r>
      <rPr>
        <b/>
        <sz val="10"/>
        <color rgb="FF000000"/>
        <rFont val="Calibri"/>
        <family val="2"/>
      </rPr>
      <t>AccountAbility’s AA1000 Assurance Standard (AA1000AS v3).</t>
    </r>
    <r>
      <rPr>
        <sz val="10"/>
        <color rgb="FF000000"/>
        <rFont val="Calibri"/>
        <family val="2"/>
      </rPr>
      <t xml:space="preserve"> DNV’s VerisustainTM Protocol has been developed in accordance with the most widely accepted reporting and assurance standards. DNV team has also followed the</t>
    </r>
    <r>
      <rPr>
        <b/>
        <sz val="10"/>
        <color rgb="FF000000"/>
        <rFont val="Calibri"/>
        <family val="2"/>
      </rPr>
      <t xml:space="preserve"> ISO 14064-3</t>
    </r>
    <r>
      <rPr>
        <sz val="10"/>
        <color rgb="FF000000"/>
        <rFont val="Calibri"/>
        <family val="2"/>
      </rPr>
      <t xml:space="preserve"> - Specification with guidance for the verification and validation of greenhouse gas statements; </t>
    </r>
    <r>
      <rPr>
        <b/>
        <sz val="10"/>
        <color rgb="FF000000"/>
        <rFont val="Calibri"/>
        <family val="2"/>
      </rPr>
      <t>ISO 14046</t>
    </r>
    <r>
      <rPr>
        <sz val="10"/>
        <color rgb="FF000000"/>
        <rFont val="Calibri"/>
        <family val="2"/>
      </rPr>
      <t xml:space="preserve"> - Environmental management - Water footprint - Principles, requirements, and guidelines to evaluate indicators with respect to Greenhouse gases and water disclosures respectively in the assessment process. </t>
    </r>
  </si>
  <si>
    <r>
      <t xml:space="preserve">Yes, Independent assessment and limited assurance of our </t>
    </r>
    <r>
      <rPr>
        <b/>
        <sz val="10"/>
        <color rgb="FF000000"/>
        <rFont val="Calibri"/>
        <family val="2"/>
      </rPr>
      <t>Water - withdrawal, discharge, and consumption and other related inventory</t>
    </r>
    <r>
      <rPr>
        <sz val="10"/>
        <color rgb="FF000000"/>
        <rFont val="Calibri"/>
        <family val="2"/>
      </rPr>
      <t xml:space="preserve"> is done by an external agency - "</t>
    </r>
    <r>
      <rPr>
        <b/>
        <sz val="10"/>
        <color rgb="FF000000"/>
        <rFont val="Calibri"/>
        <family val="2"/>
      </rPr>
      <t>DNV Business Assurance India Private Limited</t>
    </r>
    <r>
      <rPr>
        <sz val="10"/>
        <color rgb="FF000000"/>
        <rFont val="Calibri"/>
        <family val="2"/>
      </rPr>
      <t xml:space="preserve">" as per DNV’s </t>
    </r>
    <r>
      <rPr>
        <b/>
        <sz val="10"/>
        <color rgb="FF000000"/>
        <rFont val="Calibri"/>
        <family val="2"/>
      </rPr>
      <t xml:space="preserve">VeriSustainTM protocol, V6.0, </t>
    </r>
    <r>
      <rPr>
        <sz val="10"/>
        <color rgb="FF000000"/>
        <rFont val="Calibri"/>
        <family val="2"/>
      </rPr>
      <t xml:space="preserve">which is based on professional experience and international assurance practice, and </t>
    </r>
    <r>
      <rPr>
        <b/>
        <sz val="10"/>
        <color rgb="FF000000"/>
        <rFont val="Calibri"/>
        <family val="2"/>
      </rPr>
      <t>AccountAbility’s AA1000 Assurance Standard (AA1000AS v3).</t>
    </r>
    <r>
      <rPr>
        <sz val="10"/>
        <color rgb="FF000000"/>
        <rFont val="Calibri"/>
        <family val="2"/>
      </rPr>
      <t xml:space="preserve"> DNV’s VerisustainTM Protocol has been developed in accordance with the most widely accepted reporting and assurance standards. DNV team has also followed the</t>
    </r>
    <r>
      <rPr>
        <b/>
        <sz val="10"/>
        <color rgb="FF000000"/>
        <rFont val="Calibri"/>
        <family val="2"/>
      </rPr>
      <t xml:space="preserve"> ISO 14064-3</t>
    </r>
    <r>
      <rPr>
        <sz val="10"/>
        <color rgb="FF000000"/>
        <rFont val="Calibri"/>
        <family val="2"/>
      </rPr>
      <t xml:space="preserve"> - Specification with guidance for the verification and validation of greenhouse gas statements; </t>
    </r>
    <r>
      <rPr>
        <b/>
        <sz val="10"/>
        <color rgb="FF000000"/>
        <rFont val="Calibri"/>
        <family val="2"/>
      </rPr>
      <t>ISO 14046</t>
    </r>
    <r>
      <rPr>
        <sz val="10"/>
        <color rgb="FF000000"/>
        <rFont val="Calibri"/>
        <family val="2"/>
      </rPr>
      <t xml:space="preserve"> - Environmental management - Water footprint - Principles, requirements, and guidelines to evaluate indicators with respect to Greenhouse gases and water disclosures respectively in the assessment process. </t>
    </r>
  </si>
  <si>
    <r>
      <rPr>
        <b/>
        <sz val="10"/>
        <color theme="1"/>
        <rFont val="Calibri"/>
        <family val="2"/>
      </rPr>
      <t>Water intensity per rupee of turnover
adjusted for Purchasing Power Parity
(PPP)***</t>
    </r>
    <r>
      <rPr>
        <sz val="10"/>
        <color theme="1"/>
        <rFont val="Calibri"/>
        <family val="2"/>
      </rPr>
      <t xml:space="preserve"> (Total water consumption/ turnover in lakh rupees adjusted for PPP)</t>
    </r>
  </si>
  <si>
    <r>
      <t>*: Third party water discharge includes:
1. Freshwater discharged or sold to our IC &amp; IC business customers, &amp; 
2. Treated sewage water sold to our IC &amp; IC business customers
For Residential business: 0% discharge as all water withdrawn from various sources is utilized in the construction activity
**: The company operates in real estate business and is governed by IND AS 115 for recording the revenue as per completion contract method. However, for calculation of intensity numbers, actual sales done during the respective reporting period and as per business segment have been utilized.
***:  For Water intensity calculation adjusted to PPP, the denominator (annual sales) for both business segement is divided by purchasing power parity number obtained from IMF website 
- https://www.imf.org/external/datamapper/PPPEX@WEO/OEMDC/IND |</t>
    </r>
    <r>
      <rPr>
        <b/>
        <sz val="10"/>
        <color rgb="FF000000"/>
        <rFont val="Calibri"/>
        <family val="2"/>
      </rPr>
      <t xml:space="preserve"> PPP (FY 2024-25) = 20.66 | PPP (FY 2023-24) = 20.43 | PPP (FY 2022-23) = 20.29 | PPP (FY 2021-22) = 20.49</t>
    </r>
    <r>
      <rPr>
        <sz val="10"/>
        <color rgb="FF000000"/>
        <rFont val="Calibri"/>
        <family val="2"/>
      </rPr>
      <t xml:space="preserve">
****: For Water intensity calculation in terms of physical output, the denominator for Residential business segement used is area in sq.ft. of all project offices, and sales gallery owned by MLDL in the financial year, and for IC &amp; IC business, it is the area developed and under operation and maintenance (O&amp;M) by MLDL.</t>
    </r>
  </si>
  <si>
    <r>
      <t xml:space="preserve">*: The company operates in real estate business and is governed by IND AS 115 for recording the revenue as per completion contract method. However, for calculation of intensity numbers, actual sales done during the respective reporting period and as per business segment have been utilized.
**: For Energy intensity calculation adjusted to PPP, the denominator (annual sales) for both business segement is divided by purchasing power parity number obtained from IMF website 
- https://www.imf.org/external/datamapper/PPPEX@WEO/OEMDC/IND | </t>
    </r>
    <r>
      <rPr>
        <b/>
        <sz val="11"/>
        <color theme="1"/>
        <rFont val="Calibri"/>
        <family val="2"/>
        <scheme val="minor"/>
      </rPr>
      <t>PPP (FY 2024-25) = 20.66 | PPP (FY 2023-24) = 20.43 | PPP (FY 2022-23) = 20.29 | PPP (FY 2021-22) = 20.49</t>
    </r>
    <r>
      <rPr>
        <sz val="11"/>
        <color theme="1"/>
        <rFont val="Calibri"/>
        <family val="2"/>
        <scheme val="minor"/>
      </rPr>
      <t xml:space="preserve">
***: For Energy intensity calculation in terms of physical output, the denominator for Residential business segement used is area in sq.ft. of all project offices, and sales gallery owned by MLDL in the financial year, and for IC &amp; IC business, it is the area developed and under operation and maintenance (O&amp;M) by MLDL.</t>
    </r>
  </si>
  <si>
    <t>Energy Consumption outside the organization (Renewable and Non-Renewable Sources)  (FY 22 - FY 25)</t>
  </si>
  <si>
    <t>Total Water Withdrawal, Discharge, and Consumption (kilolitres) (FY 22 - FY 25)</t>
  </si>
  <si>
    <t>Total Water Withdrawal, Discharge, and Consumption (kilolitres) from water stress areas (FY 22 - FY 25)</t>
  </si>
  <si>
    <r>
      <t xml:space="preserve">(i) </t>
    </r>
    <r>
      <rPr>
        <b/>
        <sz val="11"/>
        <color theme="1"/>
        <rFont val="Calibri"/>
        <family val="2"/>
        <scheme val="minor"/>
      </rPr>
      <t>Name of the area</t>
    </r>
    <r>
      <rPr>
        <sz val="11"/>
        <color theme="1"/>
        <rFont val="Calibri"/>
        <family val="2"/>
        <scheme val="minor"/>
      </rPr>
      <t>: Mahindra World City Chennai and Mahindra World City Jaipur, Residential projects (ongoing) and leased offices in Chennai, Bengaluru (except Eden), Gurugram, Palghar, Pune</t>
    </r>
  </si>
  <si>
    <r>
      <t xml:space="preserve">*: Third party water discharge includes:
1. Freshwater discharged or sold to our IC &amp; IC business customers, &amp; 
2. Treated sewage water sold to our IC &amp; IC business customers
For Residential business: 0% discharge as all water withdrawn from various sources is utilized in the construction activity
**: The company operates in real estate business and is governed by IND AS 115 for recording the revenue as per completion contract method. However, for calculation of intensity numbers, actual sales done during the respective reporting period and as per entire business segment have been utilized.
***:  For Water intensity calculation adjusted to PPP, the denominator (annual sales) for both business segement is divided by purchasing power parity number obtained from IMF website 
- https://www.imf.org/external/datamapper/PPPEX@WEO/OEMDC/IND | </t>
    </r>
    <r>
      <rPr>
        <b/>
        <sz val="10"/>
        <color rgb="FF000000"/>
        <rFont val="Calibri"/>
        <family val="2"/>
      </rPr>
      <t>PPP (FY 2024-25) = 20.66 | PPP (FY 2023-24) = 20.43 | PPP (FY 2022-23) = 20.29 | PPP (FY 2021-22) = 20.49</t>
    </r>
    <r>
      <rPr>
        <sz val="10"/>
        <color rgb="FF000000"/>
        <rFont val="Calibri"/>
        <family val="2"/>
      </rPr>
      <t xml:space="preserve">
****: For Water intensity calculation in terms of physical output, the denominator for Residential business segement used is area in sq.ft. of all project offices, and sales gallery owned by MLDL in the financial year, and for IC &amp; IC business, it is the area developed and under operation and maintenance (O&amp;M) by MLDL.</t>
    </r>
  </si>
  <si>
    <r>
      <t>Grid Emission factor =</t>
    </r>
    <r>
      <rPr>
        <b/>
        <sz val="11"/>
        <color rgb="FF000000"/>
        <rFont val="Calibri"/>
        <family val="2"/>
        <scheme val="minor"/>
      </rPr>
      <t xml:space="preserve"> 0.727</t>
    </r>
    <r>
      <rPr>
        <sz val="11"/>
        <color rgb="FF000000"/>
        <rFont val="Calibri"/>
        <family val="2"/>
        <scheme val="minor"/>
      </rPr>
      <t xml:space="preserve"> tCO</t>
    </r>
    <r>
      <rPr>
        <vertAlign val="subscript"/>
        <sz val="11"/>
        <color rgb="FF000000"/>
        <rFont val="Calibri"/>
        <family val="2"/>
        <scheme val="minor"/>
      </rPr>
      <t>2</t>
    </r>
    <r>
      <rPr>
        <sz val="11"/>
        <color rgb="FF000000"/>
        <rFont val="Calibri"/>
        <family val="2"/>
        <scheme val="minor"/>
      </rPr>
      <t>/MWh</t>
    </r>
  </si>
  <si>
    <t xml:space="preserve">CO2 Baseline Database for the Indian Power Sector, User Guide, Version 20.0, December 2024 - https://cea.nic.in/wp-content/uploads/2021/03/User_Guide_Version_20.0.pdf					</t>
  </si>
  <si>
    <r>
      <t xml:space="preserve">Grid Emission factor = </t>
    </r>
    <r>
      <rPr>
        <b/>
        <sz val="11"/>
        <color rgb="FF000000"/>
        <rFont val="Calibri"/>
        <family val="2"/>
        <scheme val="minor"/>
      </rPr>
      <t>0.727</t>
    </r>
    <r>
      <rPr>
        <sz val="11"/>
        <color rgb="FF000000"/>
        <rFont val="Calibri"/>
        <family val="2"/>
        <scheme val="minor"/>
      </rPr>
      <t xml:space="preserve"> tCO</t>
    </r>
    <r>
      <rPr>
        <vertAlign val="subscript"/>
        <sz val="11"/>
        <color rgb="FF000000"/>
        <rFont val="Calibri"/>
        <family val="2"/>
        <scheme val="minor"/>
      </rPr>
      <t>2</t>
    </r>
    <r>
      <rPr>
        <sz val="11"/>
        <color rgb="FF000000"/>
        <rFont val="Calibri"/>
        <family val="2"/>
        <scheme val="minor"/>
      </rPr>
      <t>/MWh</t>
    </r>
  </si>
  <si>
    <t>CO2 Baseline Database for the Indian Power Sector, User Guide, Version 20.0, December 2024 - https://cea.nic.in/wp-content/uploads/2021/03/User_Guide_Version_20.0.pdf</t>
  </si>
  <si>
    <r>
      <t xml:space="preserve">Yes, Independent assessment and limited assurance of our </t>
    </r>
    <r>
      <rPr>
        <b/>
        <sz val="10"/>
        <color rgb="FF000000"/>
        <rFont val="Calibri"/>
        <family val="2"/>
      </rPr>
      <t>waste generated, directed from landfill, and directed to disposal</t>
    </r>
    <r>
      <rPr>
        <sz val="10"/>
        <color rgb="FF000000"/>
        <rFont val="Calibri"/>
        <family val="2"/>
      </rPr>
      <t xml:space="preserve"> is done by an external agency - "</t>
    </r>
    <r>
      <rPr>
        <b/>
        <sz val="10"/>
        <color rgb="FF000000"/>
        <rFont val="Calibri"/>
        <family val="2"/>
      </rPr>
      <t>DNV Business Assurance India Private Limited</t>
    </r>
    <r>
      <rPr>
        <sz val="10"/>
        <color rgb="FF000000"/>
        <rFont val="Calibri"/>
        <family val="2"/>
      </rPr>
      <t xml:space="preserve">" as per DNV’s </t>
    </r>
    <r>
      <rPr>
        <b/>
        <sz val="10"/>
        <color rgb="FF000000"/>
        <rFont val="Calibri"/>
        <family val="2"/>
      </rPr>
      <t xml:space="preserve">VeriSustainTM protocol, V6.0, </t>
    </r>
    <r>
      <rPr>
        <sz val="10"/>
        <color rgb="FF000000"/>
        <rFont val="Calibri"/>
        <family val="2"/>
      </rPr>
      <t xml:space="preserve">which is based on professional experience and international assurance practice, and </t>
    </r>
    <r>
      <rPr>
        <b/>
        <sz val="10"/>
        <color rgb="FF000000"/>
        <rFont val="Calibri"/>
        <family val="2"/>
      </rPr>
      <t>AccountAbility’s AA1000 Assurance Standard (AA1000AS v3).</t>
    </r>
    <r>
      <rPr>
        <sz val="10"/>
        <color rgb="FF000000"/>
        <rFont val="Calibri"/>
        <family val="2"/>
      </rPr>
      <t xml:space="preserve"> DNV’s VerisustainTM Protocol has been developed in accordance with the most widely accepted reporting and assurance standards. DNV team has also followed the</t>
    </r>
    <r>
      <rPr>
        <b/>
        <sz val="10"/>
        <color rgb="FF000000"/>
        <rFont val="Calibri"/>
        <family val="2"/>
      </rPr>
      <t xml:space="preserve"> ISO 14064-3</t>
    </r>
    <r>
      <rPr>
        <sz val="10"/>
        <color rgb="FF000000"/>
        <rFont val="Calibri"/>
        <family val="2"/>
      </rPr>
      <t xml:space="preserve"> - Specification with guidance for the verification and validation of greenhouse gas statements; </t>
    </r>
    <r>
      <rPr>
        <b/>
        <sz val="10"/>
        <color rgb="FF000000"/>
        <rFont val="Calibri"/>
        <family val="2"/>
      </rPr>
      <t>ISO 14046</t>
    </r>
    <r>
      <rPr>
        <sz val="10"/>
        <color rgb="FF000000"/>
        <rFont val="Calibri"/>
        <family val="2"/>
      </rPr>
      <t xml:space="preserve"> - Environmental management - Water footprint - Principles, requirements, and guidelines to evaluate indicators with respect to Greenhouse gases and water disclosures respectively in the assessment process. </t>
    </r>
  </si>
  <si>
    <r>
      <rPr>
        <b/>
        <sz val="10"/>
        <color theme="1"/>
        <rFont val="Calibri"/>
        <family val="2"/>
      </rPr>
      <t>Waste intensity per rupee of turnover**</t>
    </r>
    <r>
      <rPr>
        <sz val="10"/>
        <color theme="1"/>
        <rFont val="Calibri"/>
        <family val="2"/>
      </rPr>
      <t xml:space="preserve">
(Total waste generated/turnover)</t>
    </r>
  </si>
  <si>
    <t>tonnes/lakh of turnover</t>
  </si>
  <si>
    <r>
      <rPr>
        <b/>
        <sz val="10"/>
        <color theme="1"/>
        <rFont val="Calibri"/>
        <family val="2"/>
      </rPr>
      <t>Waste intensity per rupee of turnover
adjusted for Purchasing Power Parity
(PPP)***</t>
    </r>
    <r>
      <rPr>
        <sz val="10"/>
        <color theme="1"/>
        <rFont val="Calibri"/>
        <family val="2"/>
      </rPr>
      <t xml:space="preserve"> (Total waste generated/ turnover in lakh rupees adjusted for PPP)</t>
    </r>
  </si>
  <si>
    <r>
      <rPr>
        <b/>
        <sz val="10"/>
        <color theme="1"/>
        <rFont val="Calibri"/>
        <family val="2"/>
      </rPr>
      <t xml:space="preserve">Waste intensity in terms of physical
output**** </t>
    </r>
    <r>
      <rPr>
        <sz val="10"/>
        <color theme="1"/>
        <rFont val="Calibri"/>
        <family val="2"/>
      </rPr>
      <t>(Waste intensity per area developed or maintained - Total waste generated/ area developed/ maintained in sq.ft./acre)</t>
    </r>
  </si>
  <si>
    <r>
      <rPr>
        <b/>
        <sz val="10"/>
        <color theme="1"/>
        <rFont val="Calibri"/>
        <family val="2"/>
      </rPr>
      <t xml:space="preserve">Water intensity in terms of physical
output**** </t>
    </r>
    <r>
      <rPr>
        <sz val="10"/>
        <color theme="1"/>
        <rFont val="Calibri"/>
        <family val="2"/>
      </rPr>
      <t>(Water intensity per area developed or maintained - Total water consumption/ area developed/ maintained in sq.ft./acre)</t>
    </r>
  </si>
  <si>
    <t>Residential – Kilolitres (kl)/sq. ft. 
and IC &amp; IC – Kilolitres (kl)/acre</t>
  </si>
  <si>
    <t>Residential – tonnes/sq. ft. 
and IC &amp; IC – tonnes/acre</t>
  </si>
  <si>
    <t>% Waste diverted from landfill</t>
  </si>
  <si>
    <t>% Waste diverted to disposal</t>
  </si>
  <si>
    <t>3. Physical or chemical processing - Waste Processing</t>
  </si>
  <si>
    <t>Fuel Consumption-Owned Vehicles</t>
  </si>
  <si>
    <t>2. Mobile combustion^</t>
  </si>
  <si>
    <t>Area developed and/or O&amp;M
(area constructed and/or common area)</t>
  </si>
  <si>
    <r>
      <t xml:space="preserve">Emission factor = </t>
    </r>
    <r>
      <rPr>
        <b/>
        <sz val="11"/>
        <color rgb="FF000000"/>
        <rFont val="Calibri"/>
        <family val="2"/>
        <scheme val="minor"/>
      </rPr>
      <t>74.5618</t>
    </r>
    <r>
      <rPr>
        <sz val="11"/>
        <color rgb="FF000000"/>
        <rFont val="Calibri"/>
        <family val="2"/>
        <scheme val="minor"/>
      </rPr>
      <t xml:space="preserve"> tCO</t>
    </r>
    <r>
      <rPr>
        <vertAlign val="subscript"/>
        <sz val="11"/>
        <color rgb="FF000000"/>
        <rFont val="Calibri"/>
        <family val="2"/>
        <scheme val="minor"/>
      </rPr>
      <t>2</t>
    </r>
    <r>
      <rPr>
        <sz val="11"/>
        <color rgb="FF000000"/>
        <rFont val="Calibri"/>
        <family val="2"/>
        <scheme val="minor"/>
      </rPr>
      <t>e/TJ</t>
    </r>
  </si>
  <si>
    <t>3. 2006 IPCC Guidelines for National Greenhouse Gas Inventories. Volume 2: Energy. Chapter 2 TABLE 2.4 DEFAULT EMISSION FACTORS FOR STATIONARY COMBUSTION IN THE COMMERCIAL/INSTITUTIONAL category (kg of greenhouse gas per TJ on a Net Calorific Basis) 
4. Global warming potential of CH4 and N2O IPCC Default Values, 6th assessment report - https://ghgprotocol.org/sites/default/files/2024-08/Global-Warming-Potential-Values%20%28August%202024%29.pdf</t>
  </si>
  <si>
    <r>
      <t>1. Direct CO</t>
    </r>
    <r>
      <rPr>
        <vertAlign val="subscript"/>
        <sz val="11"/>
        <color rgb="FF000000"/>
        <rFont val="Calibri"/>
        <family val="2"/>
        <scheme val="minor"/>
      </rPr>
      <t>2</t>
    </r>
    <r>
      <rPr>
        <sz val="11"/>
        <color rgb="FF000000"/>
        <rFont val="Calibri"/>
        <family val="2"/>
        <scheme val="minor"/>
      </rPr>
      <t xml:space="preserve"> intensity of </t>
    </r>
    <r>
      <rPr>
        <b/>
        <sz val="11"/>
        <color rgb="FF000000"/>
        <rFont val="Calibri"/>
        <family val="2"/>
        <scheme val="minor"/>
      </rPr>
      <t>Cement</t>
    </r>
    <r>
      <rPr>
        <sz val="11"/>
        <color rgb="FF000000"/>
        <rFont val="Calibri"/>
        <family val="2"/>
        <scheme val="minor"/>
      </rPr>
      <t xml:space="preserve"> = </t>
    </r>
    <r>
      <rPr>
        <b/>
        <sz val="11"/>
        <color rgb="FF000000"/>
        <rFont val="Calibri"/>
        <family val="2"/>
        <scheme val="minor"/>
      </rPr>
      <t>0.62</t>
    </r>
    <r>
      <rPr>
        <sz val="11"/>
        <color rgb="FF000000"/>
        <rFont val="Calibri"/>
        <family val="2"/>
        <scheme val="minor"/>
      </rPr>
      <t xml:space="preserve"> tCO</t>
    </r>
    <r>
      <rPr>
        <vertAlign val="subscript"/>
        <sz val="11"/>
        <color rgb="FF000000"/>
        <rFont val="Calibri"/>
        <family val="2"/>
        <scheme val="minor"/>
      </rPr>
      <t>2</t>
    </r>
    <r>
      <rPr>
        <sz val="11"/>
        <color rgb="FF000000"/>
        <rFont val="Calibri"/>
        <family val="2"/>
        <scheme val="minor"/>
      </rPr>
      <t xml:space="preserve">/t cement
2. Direct CO2 intensity of </t>
    </r>
    <r>
      <rPr>
        <b/>
        <sz val="11"/>
        <color rgb="FF000000"/>
        <rFont val="Calibri"/>
        <family val="2"/>
        <scheme val="minor"/>
      </rPr>
      <t>Iron &amp; Steel</t>
    </r>
    <r>
      <rPr>
        <sz val="11"/>
        <color rgb="FF000000"/>
        <rFont val="Calibri"/>
        <family val="2"/>
        <scheme val="minor"/>
      </rPr>
      <t xml:space="preserve"> =  </t>
    </r>
    <r>
      <rPr>
        <b/>
        <sz val="11"/>
        <color rgb="FF000000"/>
        <rFont val="Calibri"/>
        <family val="2"/>
        <scheme val="minor"/>
      </rPr>
      <t xml:space="preserve">1.89 </t>
    </r>
    <r>
      <rPr>
        <sz val="11"/>
        <color rgb="FF000000"/>
        <rFont val="Calibri"/>
        <family val="2"/>
        <scheme val="minor"/>
      </rPr>
      <t>tCO</t>
    </r>
    <r>
      <rPr>
        <vertAlign val="subscript"/>
        <sz val="11"/>
        <color rgb="FF000000"/>
        <rFont val="Calibri"/>
        <family val="2"/>
        <scheme val="minor"/>
      </rPr>
      <t>2</t>
    </r>
    <r>
      <rPr>
        <sz val="11"/>
        <color rgb="FF000000"/>
        <rFont val="Calibri"/>
        <family val="2"/>
        <scheme val="minor"/>
      </rPr>
      <t xml:space="preserve">/t steel
3. Direct CO2 intensity of </t>
    </r>
    <r>
      <rPr>
        <b/>
        <sz val="11"/>
        <color rgb="FF000000"/>
        <rFont val="Calibri"/>
        <family val="2"/>
        <scheme val="minor"/>
      </rPr>
      <t>Gypsum (Plaster)</t>
    </r>
    <r>
      <rPr>
        <sz val="11"/>
        <color rgb="FF000000"/>
        <rFont val="Calibri"/>
        <family val="2"/>
        <scheme val="minor"/>
      </rPr>
      <t xml:space="preserve"> = </t>
    </r>
    <r>
      <rPr>
        <b/>
        <sz val="11"/>
        <color rgb="FF000000"/>
        <rFont val="Calibri"/>
        <family val="2"/>
        <scheme val="minor"/>
      </rPr>
      <t>0.05</t>
    </r>
    <r>
      <rPr>
        <sz val="11"/>
        <color rgb="FF000000"/>
        <rFont val="Calibri"/>
        <family val="2"/>
        <scheme val="minor"/>
      </rPr>
      <t xml:space="preserve"> tCO</t>
    </r>
    <r>
      <rPr>
        <vertAlign val="subscript"/>
        <sz val="11"/>
        <color rgb="FF000000"/>
        <rFont val="Calibri"/>
        <family val="2"/>
        <scheme val="minor"/>
      </rPr>
      <t>2</t>
    </r>
    <r>
      <rPr>
        <sz val="11"/>
        <color rgb="FF000000"/>
        <rFont val="Calibri"/>
        <family val="2"/>
        <scheme val="minor"/>
      </rPr>
      <t xml:space="preserve">/t gypsum (plaster)
4. Direct CO2 intensity of </t>
    </r>
    <r>
      <rPr>
        <b/>
        <sz val="11"/>
        <color rgb="FF000000"/>
        <rFont val="Calibri"/>
        <family val="2"/>
        <scheme val="minor"/>
      </rPr>
      <t>Fly Ash Brick</t>
    </r>
    <r>
      <rPr>
        <sz val="11"/>
        <color rgb="FF000000"/>
        <rFont val="Calibri"/>
        <family val="2"/>
        <scheme val="minor"/>
      </rPr>
      <t xml:space="preserve"> = </t>
    </r>
    <r>
      <rPr>
        <b/>
        <sz val="11"/>
        <color rgb="FF000000"/>
        <rFont val="Calibri"/>
        <family val="2"/>
        <scheme val="minor"/>
      </rPr>
      <t>1.04</t>
    </r>
    <r>
      <rPr>
        <sz val="11"/>
        <color rgb="FF000000"/>
        <rFont val="Calibri"/>
        <family val="2"/>
        <scheme val="minor"/>
      </rPr>
      <t xml:space="preserve"> tCO</t>
    </r>
    <r>
      <rPr>
        <vertAlign val="subscript"/>
        <sz val="11"/>
        <color rgb="FF000000"/>
        <rFont val="Calibri"/>
        <family val="2"/>
        <scheme val="minor"/>
      </rPr>
      <t>2</t>
    </r>
    <r>
      <rPr>
        <sz val="11"/>
        <color rgb="FF000000"/>
        <rFont val="Calibri"/>
        <family val="2"/>
        <scheme val="minor"/>
      </rPr>
      <t xml:space="preserve">e/2,966 amount (Nos)
5. Direct CO2 intensity of </t>
    </r>
    <r>
      <rPr>
        <b/>
        <sz val="11"/>
        <color rgb="FF000000"/>
        <rFont val="Calibri"/>
        <family val="2"/>
        <scheme val="minor"/>
      </rPr>
      <t>Tiles</t>
    </r>
    <r>
      <rPr>
        <sz val="11"/>
        <color rgb="FF000000"/>
        <rFont val="Calibri"/>
        <family val="2"/>
        <scheme val="minor"/>
      </rPr>
      <t xml:space="preserve"> = </t>
    </r>
    <r>
      <rPr>
        <b/>
        <sz val="11"/>
        <color rgb="FF000000"/>
        <rFont val="Calibri"/>
        <family val="2"/>
        <scheme val="minor"/>
      </rPr>
      <t xml:space="preserve">16.42 </t>
    </r>
    <r>
      <rPr>
        <sz val="11"/>
        <color rgb="FF000000"/>
        <rFont val="Calibri"/>
        <family val="2"/>
        <scheme val="minor"/>
      </rPr>
      <t>CO</t>
    </r>
    <r>
      <rPr>
        <vertAlign val="subscript"/>
        <sz val="11"/>
        <color rgb="FF000000"/>
        <rFont val="Calibri"/>
        <family val="2"/>
        <scheme val="minor"/>
      </rPr>
      <t>2</t>
    </r>
    <r>
      <rPr>
        <sz val="11"/>
        <color rgb="FF000000"/>
        <rFont val="Calibri"/>
        <family val="2"/>
        <scheme val="minor"/>
      </rPr>
      <t xml:space="preserve"> emission per unit product (kg/m</t>
    </r>
    <r>
      <rPr>
        <vertAlign val="superscript"/>
        <sz val="11"/>
        <color rgb="FF000000"/>
        <rFont val="Calibri"/>
        <family val="2"/>
        <scheme val="minor"/>
      </rPr>
      <t>2</t>
    </r>
    <r>
      <rPr>
        <sz val="11"/>
        <color rgb="FF000000"/>
        <rFont val="Calibri"/>
        <family val="2"/>
        <scheme val="minor"/>
      </rPr>
      <t xml:space="preserve">)
6. Direct CO2 intensity of </t>
    </r>
    <r>
      <rPr>
        <b/>
        <sz val="11"/>
        <color rgb="FF000000"/>
        <rFont val="Calibri"/>
        <family val="2"/>
        <scheme val="minor"/>
      </rPr>
      <t>Aluminium</t>
    </r>
    <r>
      <rPr>
        <sz val="11"/>
        <color rgb="FF000000"/>
        <rFont val="Calibri"/>
        <family val="2"/>
        <scheme val="minor"/>
      </rPr>
      <t xml:space="preserve"> = 1.65 tCO</t>
    </r>
    <r>
      <rPr>
        <vertAlign val="subscript"/>
        <sz val="11"/>
        <color rgb="FF000000"/>
        <rFont val="Calibri"/>
        <family val="2"/>
        <scheme val="minor"/>
      </rPr>
      <t>2</t>
    </r>
    <r>
      <rPr>
        <sz val="11"/>
        <color rgb="FF000000"/>
        <rFont val="Calibri"/>
        <family val="2"/>
        <scheme val="minor"/>
      </rPr>
      <t>/t aluminium</t>
    </r>
  </si>
  <si>
    <r>
      <rPr>
        <b/>
        <sz val="11"/>
        <color rgb="FF000000"/>
        <rFont val="Calibri"/>
        <family val="2"/>
        <scheme val="minor"/>
      </rPr>
      <t>1. Cement</t>
    </r>
    <r>
      <rPr>
        <sz val="11"/>
        <color rgb="FF000000"/>
        <rFont val="Calibri"/>
        <family val="2"/>
        <scheme val="minor"/>
      </rPr>
      <t xml:space="preserve">
CCUS IN THE INDIAN CEMENT INDUSTRY A REVIEW OF CO2 HUBS AND STORAGE FACILITIES
https://www.globalccsinstitute.com/wp-content/uploads/2024/06/CCUS-in-the-Indian-Cement-Industry-Report.pdf
CURRENT STATUS OF THE INDIAN CEMENT INDUSTRY - Page 6
</t>
    </r>
    <r>
      <rPr>
        <b/>
        <sz val="11"/>
        <color rgb="FF000000"/>
        <rFont val="Calibri"/>
        <family val="2"/>
        <scheme val="minor"/>
      </rPr>
      <t xml:space="preserve">2. Iron and Steel
</t>
    </r>
    <r>
      <rPr>
        <sz val="11"/>
        <color rgb="FF000000"/>
        <rFont val="Calibri"/>
        <family val="2"/>
        <scheme val="minor"/>
      </rPr>
      <t xml:space="preserve">Climate change and the production of iron and steel                                                                                                            
https://worldsteel.org/wp-content/uploads/Climate-change-production-of-iron-and-steel-2021.pdf
Page No. 3 | Being responsible - Reducing our own impact
</t>
    </r>
    <r>
      <rPr>
        <b/>
        <sz val="11"/>
        <color rgb="FF000000"/>
        <rFont val="Calibri"/>
        <family val="2"/>
        <scheme val="minor"/>
      </rPr>
      <t xml:space="preserve">3. Gypsum (plaster)
</t>
    </r>
    <r>
      <rPr>
        <sz val="11"/>
        <color rgb="FF000000"/>
        <rFont val="Calibri"/>
        <family val="2"/>
        <scheme val="minor"/>
      </rPr>
      <t xml:space="preserve">Methodology for the free allocation of emission allowances in the EU ETS post 2012 - Sector report for the gypsum industry - https://ec.europa.eu/clima/system/files/2016-11/bm_study-gypsum_en.pdf
Page No. 9 | 4. Final proposed benchmark values
</t>
    </r>
    <r>
      <rPr>
        <b/>
        <sz val="11"/>
        <color rgb="FF000000"/>
        <rFont val="Calibri"/>
        <family val="2"/>
        <scheme val="minor"/>
      </rPr>
      <t>4. Fly Ash Brick</t>
    </r>
    <r>
      <rPr>
        <sz val="11"/>
        <color rgb="FF000000"/>
        <rFont val="Calibri"/>
        <family val="2"/>
        <scheme val="minor"/>
      </rPr>
      <t xml:space="preserve">
Reduction of energy consumption, CO2 emission &amp; construction cost of a model building
Imran, Ashraful &amp; Islam, M. (2014) - https://www.researchgate.net/figure/Comparison-of-cost-and-CO2-emission-between-clay-fly-ash-bricks_tbl2_308398895
Page No.: 4 | Comparison of cost and CO2 emission between clay &amp; fly ash bricks
</t>
    </r>
    <r>
      <rPr>
        <b/>
        <sz val="11"/>
        <color rgb="FF000000"/>
        <rFont val="Calibri"/>
        <family val="2"/>
        <scheme val="minor"/>
      </rPr>
      <t>5. Tiles</t>
    </r>
    <r>
      <rPr>
        <sz val="11"/>
        <color rgb="FF000000"/>
        <rFont val="Calibri"/>
        <family val="2"/>
        <scheme val="minor"/>
      </rPr>
      <t xml:space="preserve">
CO2 Emission Calculation and Reduction Options in Ceramic Tile Manufacture-The Foshan Case
Junxia Penga, Yubo Zhaoa, Lihua Jiaoa, Weimin Zhenga, Lu Zengb
https://www.sciencedirect.com/science/article/pii/S1876610212000860#!
Page No.: 7 or 473
</t>
    </r>
    <r>
      <rPr>
        <b/>
        <sz val="11"/>
        <color rgb="FF000000"/>
        <rFont val="Calibri"/>
        <family val="2"/>
        <scheme val="minor"/>
      </rPr>
      <t xml:space="preserve">6. Aluminium
</t>
    </r>
    <r>
      <rPr>
        <sz val="11"/>
        <color rgb="FF000000"/>
        <rFont val="Calibri"/>
        <family val="2"/>
        <scheme val="minor"/>
      </rPr>
      <t xml:space="preserve">Chapter 4: Metal Industry Emissions
2006 IPCC Guidelines for National Greenhouse Gas Inventories, Volume 3: Industrial Processes and Product Use
https://www.ipcc-nggip.iges.or.jp/public/2006gl/pdf/3_Volume3/V3_4_Ch4_Metal_Industry.pdf
Page No.: 47 | Choice of emission factors for CO2 emissions from primary aluminium production
(Note: Emission Factor (tonnes CO2/tonne Al) of 1.6 and 1.7 for Prebake and Søderberg  production method respectively. Since method used to produce aluminium is uknown, the mid value (1.65) is used)
</t>
    </r>
  </si>
  <si>
    <r>
      <rPr>
        <b/>
        <sz val="11"/>
        <color rgb="FF000000"/>
        <rFont val="Calibri"/>
        <family val="2"/>
        <scheme val="minor"/>
      </rPr>
      <t>Diesel</t>
    </r>
    <r>
      <rPr>
        <sz val="11"/>
        <color rgb="FF000000"/>
        <rFont val="Calibri"/>
        <family val="2"/>
        <scheme val="minor"/>
      </rPr>
      <t xml:space="preserve"> oil density = </t>
    </r>
    <r>
      <rPr>
        <b/>
        <sz val="11"/>
        <color rgb="FF000000"/>
        <rFont val="Calibri"/>
        <family val="2"/>
        <scheme val="minor"/>
      </rPr>
      <t>840</t>
    </r>
    <r>
      <rPr>
        <sz val="11"/>
        <color rgb="FF000000"/>
        <rFont val="Calibri"/>
        <family val="2"/>
        <scheme val="minor"/>
      </rPr>
      <t xml:space="preserve"> g/l
NCV = </t>
    </r>
    <r>
      <rPr>
        <b/>
        <sz val="11"/>
        <color rgb="FF000000"/>
        <rFont val="Calibri"/>
        <family val="2"/>
        <scheme val="minor"/>
      </rPr>
      <t>43</t>
    </r>
    <r>
      <rPr>
        <sz val="11"/>
        <color rgb="FF000000"/>
        <rFont val="Calibri"/>
        <family val="2"/>
        <scheme val="minor"/>
      </rPr>
      <t xml:space="preserve"> TJ/Gg
Emission factor = </t>
    </r>
    <r>
      <rPr>
        <b/>
        <sz val="11"/>
        <color rgb="FF000000"/>
        <rFont val="Calibri"/>
        <family val="2"/>
        <scheme val="minor"/>
      </rPr>
      <t>74.5618</t>
    </r>
    <r>
      <rPr>
        <sz val="11"/>
        <color rgb="FF000000"/>
        <rFont val="Calibri"/>
        <family val="2"/>
        <scheme val="minor"/>
      </rPr>
      <t xml:space="preserve"> tCO</t>
    </r>
    <r>
      <rPr>
        <vertAlign val="subscript"/>
        <sz val="11"/>
        <color rgb="FF000000"/>
        <rFont val="Calibri"/>
        <family val="2"/>
        <scheme val="minor"/>
      </rPr>
      <t>2</t>
    </r>
    <r>
      <rPr>
        <sz val="11"/>
        <color rgb="FF000000"/>
        <rFont val="Calibri"/>
        <family val="2"/>
        <scheme val="minor"/>
      </rPr>
      <t>e/TJ</t>
    </r>
  </si>
  <si>
    <t>1. *India: Diesel Fuel,  Table 2 Diesel fuel specification IS 1460:1995, values: 820-860 kg/m3 (mid value applied, 840) available at https://www.dieselnet.com/standards/in/fuel.php
2. 2006 IPCC Guidelines for National Greenhouse Gas Inventories. Volume 2: Energy. Chapter 1: Introduction. Table 1.2., page 1.18 (Default Value)
3. 2006 IPCC Guidelines for National Greenhouse Gas Inventories. Volume 2: Energy. Chapter 2 TABLE 2.4 DEFAULT EMISSION FACTORS FOR STATIONARY COMBUSTION IN THE COMMERCIAL/INSTITUTIONAL category (kg of greenhouse gas per TJ on a Net Calorific Basis) 
4. Global warming potential of CH4 and N2O IPCC Default Values, 6th assessment report - https://ghgprotocol.org/sites/default/files/2024-08/Global-Warming-Potential-Values%20%28August%202024%29.pdf</t>
  </si>
  <si>
    <r>
      <rPr>
        <b/>
        <sz val="11"/>
        <color rgb="FF000000"/>
        <rFont val="Calibri"/>
        <family val="2"/>
        <scheme val="minor"/>
      </rPr>
      <t>LPG</t>
    </r>
    <r>
      <rPr>
        <sz val="11"/>
        <color rgb="FF000000"/>
        <rFont val="Calibri"/>
        <family val="2"/>
        <scheme val="minor"/>
      </rPr>
      <t xml:space="preserve">
NCV = </t>
    </r>
    <r>
      <rPr>
        <b/>
        <sz val="11"/>
        <color rgb="FF000000"/>
        <rFont val="Calibri"/>
        <family val="2"/>
        <scheme val="minor"/>
      </rPr>
      <t>47.3</t>
    </r>
    <r>
      <rPr>
        <sz val="11"/>
        <color rgb="FF000000"/>
        <rFont val="Calibri"/>
        <family val="2"/>
        <scheme val="minor"/>
      </rPr>
      <t xml:space="preserve"> TJ/Gg
Emission factor = </t>
    </r>
    <r>
      <rPr>
        <b/>
        <sz val="11"/>
        <color rgb="FF000000"/>
        <rFont val="Calibri"/>
        <family val="2"/>
        <scheme val="minor"/>
      </rPr>
      <t>63.276</t>
    </r>
    <r>
      <rPr>
        <sz val="11"/>
        <color rgb="FF000000"/>
        <rFont val="Calibri"/>
        <family val="2"/>
        <scheme val="minor"/>
      </rPr>
      <t xml:space="preserve"> tCO</t>
    </r>
    <r>
      <rPr>
        <vertAlign val="subscript"/>
        <sz val="11"/>
        <color rgb="FF000000"/>
        <rFont val="Calibri"/>
        <family val="2"/>
        <scheme val="minor"/>
      </rPr>
      <t>2</t>
    </r>
    <r>
      <rPr>
        <sz val="11"/>
        <color rgb="FF000000"/>
        <rFont val="Calibri"/>
        <family val="2"/>
        <scheme val="minor"/>
      </rPr>
      <t>e/TJ</t>
    </r>
  </si>
  <si>
    <t>1. 2006 IPCC Guidelines for National Greenhouse Gas Inventories. Volume 2: Energy. Chapter 1: Introduction. Table 1.2., page 1.18 (Default Value)
2. 2006 IPCC Guidelines for National Greenhouse Gas Inventories. Volume 2: Energy. Chapter 2 TABLE 2.4 DEFAULT EMISSION FACTORS FOR STATIONARY COMBUSTION IN THE COMMERCIAL/INSTITUTIONAL category (kg of greenhouse gas per TJ on a Net Calorific Basis)
3. Global warming potential of CH4 and N2O IPCC Default Values, 6th assessment report - https://ghgprotocol.org/sites/default/files/2024-08/Global-Warming-Potential-Values%20%28August%202024%29.pdf</t>
  </si>
  <si>
    <r>
      <rPr>
        <b/>
        <sz val="11"/>
        <color rgb="FF000000"/>
        <rFont val="Calibri"/>
        <family val="2"/>
        <scheme val="minor"/>
      </rPr>
      <t>Petrol</t>
    </r>
    <r>
      <rPr>
        <sz val="11"/>
        <color rgb="FF000000"/>
        <rFont val="Calibri"/>
        <family val="2"/>
        <scheme val="minor"/>
      </rPr>
      <t xml:space="preserve"> density = </t>
    </r>
    <r>
      <rPr>
        <b/>
        <sz val="11"/>
        <color rgb="FF000000"/>
        <rFont val="Calibri"/>
        <family val="2"/>
        <scheme val="minor"/>
      </rPr>
      <t xml:space="preserve">747.5 </t>
    </r>
    <r>
      <rPr>
        <sz val="11"/>
        <color rgb="FF000000"/>
        <rFont val="Calibri"/>
        <family val="2"/>
        <scheme val="minor"/>
      </rPr>
      <t>kg/m</t>
    </r>
    <r>
      <rPr>
        <vertAlign val="superscript"/>
        <sz val="11"/>
        <color rgb="FF000000"/>
        <rFont val="Calibri"/>
        <family val="2"/>
        <scheme val="minor"/>
      </rPr>
      <t>3</t>
    </r>
    <r>
      <rPr>
        <sz val="11"/>
        <color rgb="FF000000"/>
        <rFont val="Calibri"/>
        <family val="2"/>
        <scheme val="minor"/>
      </rPr>
      <t xml:space="preserve">
NCV = </t>
    </r>
    <r>
      <rPr>
        <b/>
        <sz val="11"/>
        <color rgb="FF000000"/>
        <rFont val="Calibri"/>
        <family val="2"/>
        <scheme val="minor"/>
      </rPr>
      <t>44.3</t>
    </r>
    <r>
      <rPr>
        <sz val="11"/>
        <color rgb="FF000000"/>
        <rFont val="Calibri"/>
        <family val="2"/>
        <scheme val="minor"/>
      </rPr>
      <t xml:space="preserve"> TJ/Gg
Emission factor = </t>
    </r>
    <r>
      <rPr>
        <b/>
        <sz val="11"/>
        <color rgb="FF000000"/>
        <rFont val="Calibri"/>
        <family val="2"/>
        <scheme val="minor"/>
      </rPr>
      <t xml:space="preserve">69.7618 </t>
    </r>
    <r>
      <rPr>
        <sz val="11"/>
        <color rgb="FF000000"/>
        <rFont val="Calibri"/>
        <family val="2"/>
        <scheme val="minor"/>
      </rPr>
      <t>tCO</t>
    </r>
    <r>
      <rPr>
        <vertAlign val="subscript"/>
        <sz val="11"/>
        <color rgb="FF000000"/>
        <rFont val="Calibri"/>
        <family val="2"/>
        <scheme val="minor"/>
      </rPr>
      <t>2</t>
    </r>
    <r>
      <rPr>
        <sz val="11"/>
        <color rgb="FF000000"/>
        <rFont val="Calibri"/>
        <family val="2"/>
        <scheme val="minor"/>
      </rPr>
      <t>e/TJ</t>
    </r>
  </si>
  <si>
    <t>1. Petroleum Planning &amp; Analysis Cell, Ministry of Petroleum and Gas, Government of India, FAQ, MOTOR SPIRIT (MS) - PETROL, values: 720-775 Kg/m3  (mid value applied, 747.5) Available at https://www.ppac.gov.in/content/137_3_Faq.aspx
2. 2006 IPCC Guidelines for National Greenhouse Gas Inventories. Volume 2: Energy. Chapter 1: Introduction. Table 1.2., page 1.18 (Default Value)
3. 2006 IPCC Guidelines for National Greenhouse Gas Inventories. Volume 2: Energy. Chapter 2 TABLE 2.4 DEFAULT EMISSION FACTORS FOR STATIONARY COMBUSTION IN THE COMMERCIAL/INSTITUTIONAL category (kg of greenhouse gas per TJ on a Net Calorific Basis)
4. Global warming potential of CH4 and N2O IPCC Default Values, 6th assessment report - https://ghgprotocol.org/sites/default/files/2024-08/Global-Warming-Potential-Values%20%28August%202024%29.pdf</t>
  </si>
  <si>
    <r>
      <rPr>
        <b/>
        <sz val="11"/>
        <color rgb="FF000000"/>
        <rFont val="Calibri"/>
        <family val="2"/>
        <scheme val="minor"/>
      </rPr>
      <t>e.</t>
    </r>
    <r>
      <rPr>
        <sz val="11"/>
        <color rgb="FF000000"/>
        <rFont val="Calibri"/>
        <family val="2"/>
        <scheme val="minor"/>
      </rPr>
      <t xml:space="preserve"> Fuel Consumption (Energy, Heat, Steam) by Common Area-Utility - PNG (Piped Natural Gas) handed over units (residential)</t>
    </r>
  </si>
  <si>
    <r>
      <t>Emissions (in tCO</t>
    </r>
    <r>
      <rPr>
        <vertAlign val="subscript"/>
        <sz val="11"/>
        <color rgb="FF000000"/>
        <rFont val="Calibri"/>
        <family val="2"/>
        <scheme val="minor"/>
      </rPr>
      <t>2</t>
    </r>
    <r>
      <rPr>
        <sz val="11"/>
        <color rgb="FF000000"/>
        <rFont val="Calibri"/>
        <family val="2"/>
        <scheme val="minor"/>
      </rPr>
      <t>e) = Amount of PNG used during year (in standard cubic meters (SCM)) * Emission factor of PNG</t>
    </r>
  </si>
  <si>
    <r>
      <t xml:space="preserve">Emission factor = </t>
    </r>
    <r>
      <rPr>
        <b/>
        <sz val="11"/>
        <color rgb="FF000000"/>
        <rFont val="Calibri"/>
        <family val="2"/>
        <scheme val="minor"/>
      </rPr>
      <t>0.00205</t>
    </r>
    <r>
      <rPr>
        <sz val="11"/>
        <color rgb="FF000000"/>
        <rFont val="Calibri"/>
        <family val="2"/>
        <scheme val="minor"/>
      </rPr>
      <t xml:space="preserve"> tCO</t>
    </r>
    <r>
      <rPr>
        <vertAlign val="subscript"/>
        <sz val="11"/>
        <color rgb="FF000000"/>
        <rFont val="Calibri"/>
        <family val="2"/>
        <scheme val="minor"/>
      </rPr>
      <t>2</t>
    </r>
    <r>
      <rPr>
        <sz val="11"/>
        <color rgb="FF000000"/>
        <rFont val="Calibri"/>
        <family val="2"/>
        <scheme val="minor"/>
      </rPr>
      <t>e/SCM</t>
    </r>
  </si>
  <si>
    <t>2006 IPCC Guidelines for National Greenhouse Gas Inventories. 
Volume 2: Energy.
Chapter 1: Introduction. Table 1.2., page 1.18 (Default Value)
Chapter 2 TABLE 2.4 DEFAULT EMISSION FACTORS FOR STATIONARY COMBUSTION IN THE COMMERCIAL/INSTITUTIONAL category (kg of greenhouse gas per TJ on a Net Calorific Basis)
https://www.bharatpetroleum.in/images/files/Natural%20Gas%20Conversions-11-july-22.pdf
Density of gas = 0.76 kg/scm</t>
  </si>
  <si>
    <t>*: The company operates in real estate business and is governed by IND AS 115 for recording the revenue as per completion contract method. However, for calculation of intensity numbers, actual sales done during the respective reporting period and as per business segment have been utilized.
**: For Scope 1&amp;2 intensity calculation adjusted to PPP, the denominator (annual sales) for both business segement is divided by purchasing power parity number obtained from IMF website 
- https://www.imf.org/external/datamapper/PPPEX@WEO/OEMDC/IND | PPP (FY 2024-25) = 20.66 | PPP (FY 2023-24) = 20.43 | PPP (FY 2022-23) = 20.29 | PPP (FY 2021-22) = 20.49
***: For Scope 1 and Scope 2 emission intensity calculation in terms of physical output, the denominator for Residential business segment is the area of all project office and sales gallery owned by MLDL, and for IC &amp; IC business, it is the area developed and under operation and maintenance (O&amp;M) by MLDL.
****: For Scope 3 intensity calculation, the denominator for Residential business segement used is area constructed across all project sites in the financial year which has been updated for all preceeding years due to change in methodology used to calculate the area constructed across projects under construction; and for IC &amp; IC business, it is the area developed and under operation and maintenance (O&amp;M) by MLDL.
^: Mobile combustions from company owned vehicles are separately tracked from FY 2024-25; but included under stationary combustion for preceeding years as separate data is unavailable for these FYs.</t>
  </si>
  <si>
    <r>
      <t>tCO</t>
    </r>
    <r>
      <rPr>
        <vertAlign val="subscript"/>
        <sz val="10"/>
        <color theme="1"/>
        <rFont val="Calibri"/>
        <family val="2"/>
      </rPr>
      <t>2</t>
    </r>
    <r>
      <rPr>
        <sz val="10"/>
        <color theme="1"/>
        <rFont val="Calibri"/>
        <family val="2"/>
      </rPr>
      <t>e/lakh of turnover  adjusted for PPP in USD</t>
    </r>
  </si>
  <si>
    <t>GJ/Lakh of turnover adjusted for PPP** in USD</t>
  </si>
  <si>
    <t>Kilolitres (kl)/Lakh of turnover adjusted for PPP** in USD</t>
  </si>
  <si>
    <t>tonnes/Lakh of turnover adjusted for PPP** in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</si>
</sst>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00"/>
    <numFmt numFmtId="165" formatCode="0.00000000E+00"/>
    <numFmt numFmtId="166" formatCode="0.000000"/>
  </numFmts>
  <fonts count="3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color rgb="FF000000"/>
      <name val="Calibri"/>
      <family val="2"/>
    </font>
    <font>
      <sz val="10"/>
      <color rgb="FF000000"/>
      <name val="Calibri"/>
      <family val="2"/>
    </font>
    <font>
      <sz val="10"/>
      <color theme="1"/>
      <name val="Calibri"/>
      <family val="2"/>
    </font>
    <font>
      <sz val="7"/>
      <color rgb="FF000000"/>
      <name val="Times New Roman"/>
      <family val="1"/>
    </font>
    <font>
      <b/>
      <sz val="10"/>
      <color theme="1"/>
      <name val="Calibri"/>
      <family val="2"/>
    </font>
    <font>
      <b/>
      <sz val="10"/>
      <color rgb="FF000000"/>
      <name val="Arial Black"/>
      <family val="2"/>
    </font>
    <font>
      <b/>
      <sz val="10"/>
      <color theme="1"/>
      <name val="Arial Black"/>
      <family val="2"/>
    </font>
    <font>
      <sz val="10"/>
      <color theme="1"/>
      <name val="Calibri"/>
      <family val="2"/>
      <scheme val="minor"/>
    </font>
    <font>
      <sz val="12"/>
      <color theme="1"/>
      <name val="Calibri"/>
      <family val="2"/>
      <scheme val="minor"/>
    </font>
    <font>
      <b/>
      <sz val="7"/>
      <color rgb="FF000000"/>
      <name val="Times New Roman"/>
      <family val="1"/>
    </font>
    <font>
      <b/>
      <sz val="10"/>
      <color theme="1"/>
      <name val="Calibri"/>
      <family val="2"/>
      <scheme val="minor"/>
    </font>
    <font>
      <vertAlign val="subscript"/>
      <sz val="10"/>
      <color rgb="FF000000"/>
      <name val="Calibri"/>
      <family val="2"/>
    </font>
    <font>
      <b/>
      <vertAlign val="subscript"/>
      <sz val="10"/>
      <color rgb="FF000000"/>
      <name val="Calibri"/>
      <family val="2"/>
    </font>
    <font>
      <sz val="10"/>
      <color rgb="FF000000"/>
      <name val="Calibri"/>
      <family val="2"/>
      <scheme val="minor"/>
    </font>
    <font>
      <vertAlign val="subscript"/>
      <sz val="10"/>
      <color theme="1"/>
      <name val="Calibri"/>
      <family val="2"/>
    </font>
    <font>
      <b/>
      <sz val="11"/>
      <color theme="1"/>
      <name val="Arial Black"/>
      <family val="2"/>
    </font>
    <font>
      <sz val="11"/>
      <color theme="1"/>
      <name val="Arial Black"/>
      <family val="2"/>
    </font>
    <font>
      <b/>
      <sz val="10"/>
      <color rgb="FFFF0000"/>
      <name val="Calibri"/>
      <family val="2"/>
      <scheme val="minor"/>
    </font>
    <font>
      <b/>
      <sz val="10"/>
      <color rgb="FF000000"/>
      <name val="Calibri"/>
      <family val="2"/>
      <scheme val="minor"/>
    </font>
    <font>
      <b/>
      <sz val="11"/>
      <color rgb="FFFF0000"/>
      <name val="Calibri"/>
      <family val="2"/>
      <scheme val="minor"/>
    </font>
    <font>
      <b/>
      <vertAlign val="subscript"/>
      <sz val="10"/>
      <color theme="1"/>
      <name val="Calibri"/>
      <family val="2"/>
    </font>
    <font>
      <sz val="10"/>
      <color theme="1"/>
      <name val="Arial Black"/>
      <family val="2"/>
    </font>
    <font>
      <u/>
      <sz val="11"/>
      <color theme="10"/>
      <name val="Calibri"/>
      <family val="2"/>
      <scheme val="minor"/>
    </font>
    <font>
      <b/>
      <sz val="12"/>
      <color theme="1"/>
      <name val="Arial Black"/>
      <family val="2"/>
    </font>
    <font>
      <sz val="11"/>
      <color rgb="FF000000"/>
      <name val="Calibri"/>
      <family val="2"/>
      <scheme val="minor"/>
    </font>
    <font>
      <b/>
      <sz val="11"/>
      <color rgb="FF000000"/>
      <name val="Calibri"/>
      <family val="2"/>
      <scheme val="minor"/>
    </font>
    <font>
      <vertAlign val="subscript"/>
      <sz val="11"/>
      <color rgb="FF000000"/>
      <name val="Calibri"/>
      <family val="2"/>
      <scheme val="minor"/>
    </font>
    <font>
      <i/>
      <sz val="11"/>
      <color rgb="FF000000"/>
      <name val="Calibri"/>
      <family val="2"/>
      <scheme val="minor"/>
    </font>
    <font>
      <vertAlign val="superscript"/>
      <sz val="11"/>
      <color rgb="FF000000"/>
      <name val="Calibri"/>
      <family val="2"/>
      <scheme val="minor"/>
    </font>
    <font>
      <b/>
      <vertAlign val="subscript"/>
      <sz val="11"/>
      <color rgb="FF000000"/>
      <name val="Calibri"/>
      <family val="2"/>
      <scheme val="minor"/>
    </font>
    <font>
      <vertAlign val="subscript"/>
      <sz val="11"/>
      <color theme="1"/>
      <name val="Calibri"/>
      <family val="2"/>
      <scheme val="minor"/>
    </font>
  </fonts>
  <fills count="5">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tint="-0.14999847407452621"/>
        <bgColor indexed="64"/>
      </patternFill>
    </fill>
  </fills>
  <borders count="70">
    <border>
      <left/>
      <right/>
      <top/>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auto="1"/>
      </top>
      <bottom style="medium">
        <color auto="1"/>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auto="1"/>
      </right>
      <top style="medium">
        <color indexed="64"/>
      </top>
      <bottom/>
      <diagonal/>
    </border>
    <border>
      <left style="thin">
        <color auto="1"/>
      </left>
      <right style="medium">
        <color auto="1"/>
      </right>
      <top style="medium">
        <color auto="1"/>
      </top>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6" fillId="0" borderId="0" applyNumberFormat="0" applyFill="0" applyBorder="0" applyAlignment="0" applyProtection="0"/>
    <xf numFmtId="0" fontId="1" fillId="0" borderId="0"/>
  </cellStyleXfs>
  <cellXfs count="596">
    <xf numFmtId="0" fontId="0" fillId="0" borderId="0" xfId="0"/>
    <xf numFmtId="0" fontId="4" fillId="0" borderId="1"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9" xfId="0" applyFont="1" applyBorder="1" applyAlignment="1">
      <alignment vertical="center" wrapText="1"/>
    </xf>
    <xf numFmtId="0" fontId="5" fillId="0" borderId="10"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horizontal="center" vertical="center" wrapText="1"/>
    </xf>
    <xf numFmtId="0" fontId="4" fillId="0" borderId="1" xfId="0" applyFont="1" applyBorder="1" applyAlignment="1">
      <alignment vertical="center" wrapText="1"/>
    </xf>
    <xf numFmtId="0" fontId="5" fillId="0" borderId="2"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2" fontId="5" fillId="0" borderId="17" xfId="0" applyNumberFormat="1" applyFont="1" applyBorder="1" applyAlignment="1">
      <alignment horizontal="center" vertical="center" wrapText="1"/>
    </xf>
    <xf numFmtId="2" fontId="5" fillId="0" borderId="24" xfId="0" applyNumberFormat="1" applyFont="1" applyBorder="1" applyAlignment="1">
      <alignment horizontal="center" vertical="center" wrapText="1"/>
    </xf>
    <xf numFmtId="0" fontId="0" fillId="0" borderId="30" xfId="0" applyBorder="1"/>
    <xf numFmtId="2" fontId="5" fillId="0" borderId="25" xfId="0" applyNumberFormat="1" applyFont="1" applyBorder="1" applyAlignment="1">
      <alignment horizontal="center" vertical="center" wrapText="1"/>
    </xf>
    <xf numFmtId="2" fontId="5" fillId="0" borderId="26" xfId="0" applyNumberFormat="1" applyFont="1" applyBorder="1" applyAlignment="1">
      <alignment horizontal="center" vertical="center" wrapText="1"/>
    </xf>
    <xf numFmtId="2" fontId="5" fillId="0" borderId="31" xfId="0" applyNumberFormat="1" applyFont="1" applyBorder="1" applyAlignment="1">
      <alignment horizontal="center" vertical="center" wrapText="1"/>
    </xf>
    <xf numFmtId="2" fontId="5" fillId="0" borderId="32" xfId="0" applyNumberFormat="1"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 xfId="0" applyFont="1" applyBorder="1" applyAlignment="1">
      <alignment horizontal="center" vertical="center" wrapText="1"/>
    </xf>
    <xf numFmtId="0" fontId="0" fillId="0" borderId="27" xfId="0" applyBorder="1" applyAlignment="1">
      <alignment horizontal="center" vertical="center"/>
    </xf>
    <xf numFmtId="0" fontId="4" fillId="0" borderId="36"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52" xfId="0" applyFont="1" applyBorder="1" applyAlignment="1">
      <alignment vertical="center" wrapText="1"/>
    </xf>
    <xf numFmtId="0" fontId="0" fillId="0" borderId="45" xfId="0" applyBorder="1" applyAlignment="1">
      <alignment horizontal="center" vertical="center"/>
    </xf>
    <xf numFmtId="0" fontId="0" fillId="0" borderId="2" xfId="0" applyBorder="1" applyAlignment="1">
      <alignment horizontal="center" vertical="center"/>
    </xf>
    <xf numFmtId="0" fontId="4" fillId="0" borderId="1" xfId="0" applyFont="1" applyBorder="1" applyAlignment="1">
      <alignment horizontal="left" vertical="center" wrapText="1"/>
    </xf>
    <xf numFmtId="0" fontId="5" fillId="0" borderId="55" xfId="0" applyFont="1" applyBorder="1" applyAlignment="1">
      <alignment horizontal="left" vertical="center" wrapText="1"/>
    </xf>
    <xf numFmtId="0" fontId="0" fillId="0" borderId="0" xfId="0" applyAlignment="1">
      <alignment horizontal="center" vertical="center"/>
    </xf>
    <xf numFmtId="0" fontId="4" fillId="0" borderId="37"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48" xfId="0" applyFont="1" applyBorder="1" applyAlignment="1">
      <alignment horizontal="center" vertical="center" wrapText="1"/>
    </xf>
    <xf numFmtId="0" fontId="0" fillId="0" borderId="37" xfId="0" applyBorder="1" applyAlignment="1">
      <alignment horizontal="center" vertical="center"/>
    </xf>
    <xf numFmtId="0" fontId="5" fillId="0" borderId="54" xfId="0" applyFont="1" applyBorder="1" applyAlignment="1">
      <alignment horizontal="left" vertical="center" wrapText="1"/>
    </xf>
    <xf numFmtId="0" fontId="0" fillId="0" borderId="48" xfId="0" applyBorder="1" applyAlignment="1">
      <alignment horizontal="center" vertical="center"/>
    </xf>
    <xf numFmtId="0" fontId="0" fillId="0" borderId="51" xfId="0" applyBorder="1" applyAlignment="1">
      <alignment horizontal="center" vertical="center"/>
    </xf>
    <xf numFmtId="0" fontId="5" fillId="0" borderId="59" xfId="0" applyFont="1" applyBorder="1" applyAlignment="1">
      <alignment horizontal="center" vertical="center" wrapText="1"/>
    </xf>
    <xf numFmtId="0" fontId="0" fillId="0" borderId="57" xfId="0" applyBorder="1" applyAlignment="1">
      <alignment horizontal="center" vertical="center"/>
    </xf>
    <xf numFmtId="0" fontId="0" fillId="0" borderId="23" xfId="0" applyBorder="1" applyAlignment="1">
      <alignment horizontal="center" vertical="center"/>
    </xf>
    <xf numFmtId="0" fontId="5" fillId="0" borderId="3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51" xfId="0" applyFont="1" applyBorder="1" applyAlignment="1">
      <alignment horizontal="center" vertical="center" wrapText="1"/>
    </xf>
    <xf numFmtId="3" fontId="5" fillId="0" borderId="23" xfId="0" applyNumberFormat="1" applyFont="1" applyBorder="1" applyAlignment="1">
      <alignment horizontal="center" vertical="center" wrapText="1"/>
    </xf>
    <xf numFmtId="3" fontId="5" fillId="0" borderId="27" xfId="0" applyNumberFormat="1" applyFont="1" applyBorder="1" applyAlignment="1">
      <alignment horizontal="center" vertical="center" wrapText="1"/>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58" xfId="0" applyBorder="1" applyAlignment="1">
      <alignment horizontal="center" vertical="center"/>
    </xf>
    <xf numFmtId="0" fontId="0" fillId="0" borderId="56" xfId="0" applyBorder="1" applyAlignment="1">
      <alignment horizontal="center" vertical="center"/>
    </xf>
    <xf numFmtId="0" fontId="11" fillId="0" borderId="23" xfId="0" applyFont="1" applyBorder="1" applyAlignment="1">
      <alignment horizontal="center" vertical="center"/>
    </xf>
    <xf numFmtId="0" fontId="11" fillId="0" borderId="27" xfId="0" applyFont="1" applyBorder="1" applyAlignment="1">
      <alignment horizontal="center" vertical="center"/>
    </xf>
    <xf numFmtId="0" fontId="11" fillId="0" borderId="1" xfId="0" applyFont="1" applyBorder="1" applyAlignment="1">
      <alignment horizontal="left" vertical="center" wrapText="1"/>
    </xf>
    <xf numFmtId="0" fontId="0" fillId="0" borderId="29" xfId="0" applyBorder="1"/>
    <xf numFmtId="0" fontId="5" fillId="0" borderId="6" xfId="0" applyFont="1" applyBorder="1" applyAlignment="1">
      <alignment vertical="center" wrapText="1"/>
    </xf>
    <xf numFmtId="0" fontId="5" fillId="0" borderId="51" xfId="0" applyFont="1" applyBorder="1" applyAlignment="1">
      <alignment vertical="center" wrapText="1"/>
    </xf>
    <xf numFmtId="0" fontId="11" fillId="0" borderId="47" xfId="0" applyFont="1" applyBorder="1" applyAlignment="1">
      <alignment horizontal="left" vertical="center" wrapText="1"/>
    </xf>
    <xf numFmtId="0" fontId="20" fillId="0" borderId="44" xfId="0" applyFont="1" applyBorder="1" applyAlignment="1">
      <alignment horizontal="left" vertical="center"/>
    </xf>
    <xf numFmtId="0" fontId="12" fillId="0" borderId="48" xfId="0" applyFont="1" applyBorder="1" applyAlignment="1">
      <alignment horizontal="left" vertical="center" wrapText="1"/>
    </xf>
    <xf numFmtId="0" fontId="12" fillId="0" borderId="51" xfId="0" applyFont="1" applyBorder="1" applyAlignment="1">
      <alignment horizontal="left" vertical="center" wrapText="1"/>
    </xf>
    <xf numFmtId="0" fontId="12" fillId="0" borderId="6" xfId="0" applyFont="1" applyBorder="1" applyAlignment="1">
      <alignment horizontal="left" vertical="center" wrapText="1"/>
    </xf>
    <xf numFmtId="4" fontId="0" fillId="0" borderId="37" xfId="0" applyNumberFormat="1" applyBorder="1" applyAlignment="1">
      <alignment horizontal="center" vertical="center"/>
    </xf>
    <xf numFmtId="4" fontId="0" fillId="0" borderId="7" xfId="0" applyNumberFormat="1" applyBorder="1" applyAlignment="1">
      <alignment horizontal="center" vertical="center"/>
    </xf>
    <xf numFmtId="4" fontId="0" fillId="0" borderId="57" xfId="0" applyNumberFormat="1" applyBorder="1" applyAlignment="1">
      <alignment horizontal="center" vertical="center"/>
    </xf>
    <xf numFmtId="2" fontId="11" fillId="0" borderId="49" xfId="0" applyNumberFormat="1" applyFont="1" applyBorder="1" applyAlignment="1">
      <alignment horizontal="center" vertical="center"/>
    </xf>
    <xf numFmtId="2" fontId="11" fillId="0" borderId="4" xfId="1" applyNumberFormat="1" applyFont="1" applyFill="1" applyBorder="1" applyAlignment="1">
      <alignment horizontal="center" vertical="center"/>
    </xf>
    <xf numFmtId="0" fontId="20" fillId="0" borderId="45" xfId="0" applyFont="1" applyBorder="1" applyAlignment="1">
      <alignment horizontal="left" vertical="center"/>
    </xf>
    <xf numFmtId="0" fontId="2" fillId="0" borderId="0" xfId="0" applyFont="1" applyAlignment="1">
      <alignment horizontal="left" vertical="center"/>
    </xf>
    <xf numFmtId="0" fontId="9" fillId="0" borderId="35" xfId="0" applyFont="1" applyBorder="1" applyAlignment="1">
      <alignment horizontal="left" vertical="center" wrapText="1"/>
    </xf>
    <xf numFmtId="0" fontId="9" fillId="0" borderId="18" xfId="0" applyFont="1" applyBorder="1" applyAlignment="1">
      <alignment horizontal="left" vertical="center" wrapText="1"/>
    </xf>
    <xf numFmtId="2" fontId="0" fillId="0" borderId="0" xfId="0" applyNumberFormat="1"/>
    <xf numFmtId="0" fontId="4" fillId="0" borderId="53" xfId="0" applyFont="1" applyBorder="1" applyAlignment="1">
      <alignment vertical="center" wrapText="1"/>
    </xf>
    <xf numFmtId="0" fontId="4" fillId="0" borderId="62" xfId="0" applyFont="1" applyBorder="1" applyAlignment="1">
      <alignment vertical="center" wrapText="1"/>
    </xf>
    <xf numFmtId="2" fontId="5" fillId="0" borderId="53" xfId="0" applyNumberFormat="1" applyFont="1" applyBorder="1" applyAlignment="1">
      <alignment horizontal="center" vertical="center" wrapText="1"/>
    </xf>
    <xf numFmtId="2" fontId="5" fillId="0" borderId="59" xfId="0" applyNumberFormat="1" applyFont="1" applyBorder="1" applyAlignment="1">
      <alignment horizontal="center" vertical="center" wrapText="1"/>
    </xf>
    <xf numFmtId="0" fontId="4" fillId="0" borderId="43" xfId="0" applyFont="1" applyBorder="1" applyAlignment="1">
      <alignment vertical="center" wrapText="1"/>
    </xf>
    <xf numFmtId="0" fontId="4" fillId="0" borderId="44" xfId="0" applyFont="1" applyBorder="1" applyAlignment="1">
      <alignment vertical="center" wrapText="1"/>
    </xf>
    <xf numFmtId="2" fontId="5" fillId="0" borderId="44" xfId="0" applyNumberFormat="1" applyFont="1" applyBorder="1" applyAlignment="1">
      <alignment horizontal="center" vertical="center" wrapText="1"/>
    </xf>
    <xf numFmtId="2" fontId="5" fillId="0" borderId="45" xfId="0" applyNumberFormat="1" applyFont="1" applyBorder="1" applyAlignment="1">
      <alignment horizontal="center" vertical="center" wrapText="1"/>
    </xf>
    <xf numFmtId="0" fontId="4" fillId="0" borderId="35" xfId="0" applyFont="1" applyBorder="1" applyAlignment="1">
      <alignment vertical="center" wrapText="1"/>
    </xf>
    <xf numFmtId="0" fontId="4" fillId="0" borderId="2" xfId="0" applyFont="1" applyBorder="1" applyAlignment="1">
      <alignment vertical="center" wrapText="1"/>
    </xf>
    <xf numFmtId="2" fontId="5" fillId="0" borderId="18"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0" fontId="0" fillId="0" borderId="37" xfId="0" applyBorder="1" applyAlignment="1">
      <alignment horizontal="center" vertical="center"/>
    </xf>
    <xf numFmtId="0" fontId="0" fillId="0" borderId="27" xfId="0" applyBorder="1" applyAlignment="1">
      <alignment horizontal="center" vertical="center"/>
    </xf>
    <xf numFmtId="2" fontId="5" fillId="0" borderId="0" xfId="0" applyNumberFormat="1" applyFont="1" applyFill="1" applyBorder="1" applyAlignment="1">
      <alignment horizontal="center" vertical="center" wrapText="1"/>
    </xf>
    <xf numFmtId="4" fontId="0" fillId="0" borderId="0" xfId="0" applyNumberFormat="1"/>
    <xf numFmtId="2" fontId="11" fillId="0" borderId="37" xfId="0" applyNumberFormat="1" applyFont="1" applyFill="1" applyBorder="1" applyAlignment="1">
      <alignment horizontal="center" vertical="center"/>
    </xf>
    <xf numFmtId="2" fontId="11" fillId="0" borderId="27" xfId="0" applyNumberFormat="1" applyFont="1" applyFill="1" applyBorder="1" applyAlignment="1">
      <alignment horizontal="center" vertical="center"/>
    </xf>
    <xf numFmtId="0" fontId="11" fillId="0" borderId="52" xfId="0" applyFont="1" applyFill="1" applyBorder="1" applyAlignment="1">
      <alignment horizontal="left" vertical="center" wrapText="1"/>
    </xf>
    <xf numFmtId="2" fontId="11" fillId="0" borderId="36" xfId="0" applyNumberFormat="1" applyFont="1" applyFill="1" applyBorder="1" applyAlignment="1">
      <alignment horizontal="center" vertical="center"/>
    </xf>
    <xf numFmtId="2" fontId="11" fillId="0" borderId="30" xfId="0" applyNumberFormat="1" applyFont="1" applyFill="1" applyBorder="1" applyAlignment="1">
      <alignment horizontal="center" vertical="center"/>
    </xf>
    <xf numFmtId="2" fontId="11" fillId="0" borderId="7" xfId="0" applyNumberFormat="1" applyFont="1" applyFill="1" applyBorder="1" applyAlignment="1">
      <alignment horizontal="center" vertical="center"/>
    </xf>
    <xf numFmtId="2" fontId="11" fillId="0" borderId="8" xfId="0" applyNumberFormat="1" applyFont="1" applyFill="1" applyBorder="1" applyAlignment="1">
      <alignment horizontal="center" vertical="center"/>
    </xf>
    <xf numFmtId="2" fontId="11" fillId="0" borderId="11" xfId="0" applyNumberFormat="1" applyFont="1" applyFill="1" applyBorder="1" applyAlignment="1">
      <alignment horizontal="center" vertical="center"/>
    </xf>
    <xf numFmtId="2" fontId="11" fillId="0" borderId="12" xfId="0" applyNumberFormat="1" applyFont="1" applyFill="1" applyBorder="1" applyAlignment="1">
      <alignment horizontal="center" vertical="center"/>
    </xf>
    <xf numFmtId="2" fontId="11" fillId="0" borderId="65" xfId="0" applyNumberFormat="1" applyFont="1" applyFill="1" applyBorder="1" applyAlignment="1">
      <alignment horizontal="center" vertical="center"/>
    </xf>
    <xf numFmtId="2" fontId="11" fillId="0" borderId="46"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1" fontId="11" fillId="0" borderId="36" xfId="0" applyNumberFormat="1" applyFont="1" applyFill="1" applyBorder="1" applyAlignment="1">
      <alignment horizontal="center" vertical="center"/>
    </xf>
    <xf numFmtId="0" fontId="11" fillId="0" borderId="36"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2" xfId="0" applyFont="1" applyFill="1" applyBorder="1" applyAlignment="1">
      <alignment vertical="center" wrapText="1"/>
    </xf>
    <xf numFmtId="2" fontId="11" fillId="0" borderId="30" xfId="0" applyNumberFormat="1" applyFont="1" applyFill="1" applyBorder="1" applyAlignment="1">
      <alignment horizontal="center" vertical="center" wrapText="1"/>
    </xf>
    <xf numFmtId="2" fontId="11" fillId="0" borderId="36" xfId="0" applyNumberFormat="1" applyFont="1" applyFill="1" applyBorder="1" applyAlignment="1">
      <alignment horizontal="center" vertical="center" wrapText="1"/>
    </xf>
    <xf numFmtId="2" fontId="11" fillId="0" borderId="23" xfId="0" applyNumberFormat="1" applyFont="1" applyFill="1" applyBorder="1" applyAlignment="1">
      <alignment horizontal="center" vertical="center" wrapText="1"/>
    </xf>
    <xf numFmtId="2" fontId="11" fillId="0" borderId="57" xfId="0" applyNumberFormat="1" applyFont="1" applyFill="1" applyBorder="1" applyAlignment="1">
      <alignment horizontal="center" vertical="center" wrapText="1"/>
    </xf>
    <xf numFmtId="2" fontId="11" fillId="0" borderId="12" xfId="0" applyNumberFormat="1" applyFont="1" applyFill="1" applyBorder="1" applyAlignment="1">
      <alignment horizontal="center" vertical="center" wrapText="1"/>
    </xf>
    <xf numFmtId="2" fontId="11" fillId="0" borderId="11" xfId="0" applyNumberFormat="1" applyFont="1" applyFill="1" applyBorder="1" applyAlignment="1">
      <alignment horizontal="center" vertical="center" wrapText="1"/>
    </xf>
    <xf numFmtId="2" fontId="11" fillId="0" borderId="27" xfId="0" applyNumberFormat="1" applyFont="1" applyFill="1" applyBorder="1" applyAlignment="1">
      <alignment horizontal="center" vertical="center" wrapText="1"/>
    </xf>
    <xf numFmtId="2" fontId="11" fillId="0" borderId="37" xfId="0" applyNumberFormat="1" applyFont="1" applyFill="1" applyBorder="1" applyAlignment="1">
      <alignment horizontal="center" vertical="center" wrapText="1"/>
    </xf>
    <xf numFmtId="2" fontId="11" fillId="0" borderId="8" xfId="0" applyNumberFormat="1" applyFont="1" applyFill="1" applyBorder="1" applyAlignment="1">
      <alignment horizontal="center" vertical="center" wrapText="1"/>
    </xf>
    <xf numFmtId="2" fontId="11" fillId="0" borderId="7" xfId="0" applyNumberFormat="1" applyFont="1" applyFill="1" applyBorder="1" applyAlignment="1">
      <alignment horizontal="center" vertical="center" wrapText="1"/>
    </xf>
    <xf numFmtId="2" fontId="11" fillId="0" borderId="57" xfId="0" applyNumberFormat="1" applyFont="1" applyFill="1" applyBorder="1" applyAlignment="1">
      <alignment horizontal="center" vertical="center"/>
    </xf>
    <xf numFmtId="2" fontId="14" fillId="0" borderId="4"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2" fontId="6" fillId="0" borderId="7" xfId="0" applyNumberFormat="1" applyFont="1" applyFill="1" applyBorder="1" applyAlignment="1">
      <alignment horizontal="center" vertical="center" wrapText="1"/>
    </xf>
    <xf numFmtId="2" fontId="6" fillId="0" borderId="8" xfId="0" applyNumberFormat="1" applyFont="1" applyFill="1" applyBorder="1" applyAlignment="1">
      <alignment horizontal="center" vertical="center" wrapText="1"/>
    </xf>
    <xf numFmtId="2" fontId="6" fillId="0" borderId="37" xfId="0" applyNumberFormat="1" applyFont="1" applyFill="1" applyBorder="1" applyAlignment="1">
      <alignment horizontal="center" vertical="center" wrapText="1"/>
    </xf>
    <xf numFmtId="2" fontId="6" fillId="0" borderId="2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27" xfId="0" applyFont="1" applyFill="1" applyBorder="1" applyAlignment="1">
      <alignment horizontal="center" vertical="center" wrapText="1"/>
    </xf>
    <xf numFmtId="2" fontId="8" fillId="0" borderId="7" xfId="0" applyNumberFormat="1" applyFont="1" applyFill="1" applyBorder="1" applyAlignment="1">
      <alignment horizontal="center" vertical="center" wrapText="1"/>
    </xf>
    <xf numFmtId="2" fontId="8" fillId="0" borderId="8" xfId="0" applyNumberFormat="1" applyFont="1" applyFill="1" applyBorder="1" applyAlignment="1">
      <alignment horizontal="center" vertical="center" wrapText="1"/>
    </xf>
    <xf numFmtId="2" fontId="8" fillId="0" borderId="37" xfId="0" applyNumberFormat="1" applyFont="1" applyFill="1" applyBorder="1" applyAlignment="1">
      <alignment horizontal="center" vertical="center" wrapText="1"/>
    </xf>
    <xf numFmtId="2" fontId="8" fillId="0" borderId="27" xfId="0" applyNumberFormat="1" applyFont="1" applyFill="1" applyBorder="1" applyAlignment="1">
      <alignment horizontal="center" vertical="center" wrapText="1"/>
    </xf>
    <xf numFmtId="0" fontId="10" fillId="0" borderId="18" xfId="0" applyFont="1" applyFill="1" applyBorder="1" applyAlignment="1">
      <alignment vertical="center" wrapText="1"/>
    </xf>
    <xf numFmtId="2" fontId="6" fillId="0" borderId="36" xfId="0" applyNumberFormat="1" applyFont="1" applyFill="1" applyBorder="1" applyAlignment="1">
      <alignment horizontal="center" vertical="center" wrapText="1"/>
    </xf>
    <xf numFmtId="2" fontId="6" fillId="0" borderId="30" xfId="0" applyNumberFormat="1" applyFont="1" applyFill="1" applyBorder="1" applyAlignment="1">
      <alignment horizontal="center" vertical="center" wrapText="1"/>
    </xf>
    <xf numFmtId="164" fontId="6" fillId="0" borderId="36" xfId="0" applyNumberFormat="1" applyFont="1" applyFill="1" applyBorder="1" applyAlignment="1">
      <alignment horizontal="center" vertical="center" wrapText="1"/>
    </xf>
    <xf numFmtId="164" fontId="6" fillId="0" borderId="30" xfId="0" applyNumberFormat="1" applyFont="1" applyFill="1" applyBorder="1" applyAlignment="1">
      <alignment horizontal="center" vertical="center" wrapText="1"/>
    </xf>
    <xf numFmtId="2" fontId="8" fillId="0" borderId="31" xfId="0" applyNumberFormat="1" applyFont="1" applyFill="1" applyBorder="1" applyAlignment="1">
      <alignment horizontal="center" vertical="center" wrapText="1"/>
    </xf>
    <xf numFmtId="2" fontId="6" fillId="0" borderId="25" xfId="0" applyNumberFormat="1" applyFont="1" applyFill="1" applyBorder="1" applyAlignment="1">
      <alignment horizontal="center" vertical="center" wrapText="1"/>
    </xf>
    <xf numFmtId="2" fontId="8" fillId="0" borderId="30" xfId="0" applyNumberFormat="1" applyFont="1" applyFill="1" applyBorder="1" applyAlignment="1">
      <alignment horizontal="center" vertical="center" wrapText="1"/>
    </xf>
    <xf numFmtId="2" fontId="11" fillId="0" borderId="65" xfId="0" applyNumberFormat="1" applyFont="1" applyFill="1" applyBorder="1" applyAlignment="1">
      <alignment horizontal="center" vertical="center" wrapText="1"/>
    </xf>
    <xf numFmtId="164" fontId="17" fillId="0" borderId="0" xfId="0" applyNumberFormat="1" applyFont="1" applyFill="1" applyBorder="1" applyAlignment="1">
      <alignment horizontal="center" vertical="center" wrapText="1"/>
    </xf>
    <xf numFmtId="0" fontId="0" fillId="0" borderId="0" xfId="0" applyFill="1" applyBorder="1"/>
    <xf numFmtId="2" fontId="21" fillId="0" borderId="0" xfId="0" applyNumberFormat="1" applyFont="1" applyFill="1" applyBorder="1" applyAlignment="1">
      <alignment horizontal="center" vertical="center"/>
    </xf>
    <xf numFmtId="2" fontId="17" fillId="0" borderId="0" xfId="0" applyNumberFormat="1" applyFont="1" applyFill="1" applyBorder="1" applyAlignment="1">
      <alignment horizontal="center" vertical="center" wrapText="1"/>
    </xf>
    <xf numFmtId="2" fontId="17" fillId="0" borderId="0" xfId="0" applyNumberFormat="1" applyFont="1" applyFill="1" applyBorder="1" applyAlignment="1">
      <alignment horizontal="center" vertical="center"/>
    </xf>
    <xf numFmtId="2" fontId="22" fillId="0" borderId="0" xfId="0" applyNumberFormat="1" applyFont="1" applyFill="1" applyBorder="1" applyAlignment="1">
      <alignment horizontal="center" vertical="center"/>
    </xf>
    <xf numFmtId="2" fontId="11" fillId="0" borderId="0" xfId="0" applyNumberFormat="1" applyFont="1" applyFill="1" applyBorder="1" applyAlignment="1">
      <alignment horizontal="center" vertical="center"/>
    </xf>
    <xf numFmtId="2" fontId="11" fillId="0" borderId="8" xfId="0" applyNumberFormat="1" applyFont="1" applyBorder="1" applyAlignment="1">
      <alignment horizontal="center" vertical="center" wrapText="1"/>
    </xf>
    <xf numFmtId="2" fontId="11" fillId="0" borderId="7" xfId="0" applyNumberFormat="1" applyFont="1" applyBorder="1" applyAlignment="1">
      <alignment horizontal="center" vertical="center" wrapText="1"/>
    </xf>
    <xf numFmtId="2" fontId="11" fillId="0" borderId="37" xfId="0" applyNumberFormat="1" applyFont="1" applyBorder="1" applyAlignment="1">
      <alignment horizontal="center" vertical="center" wrapText="1"/>
    </xf>
    <xf numFmtId="2" fontId="14" fillId="0" borderId="36" xfId="0" applyNumberFormat="1" applyFont="1" applyBorder="1" applyAlignment="1">
      <alignment horizontal="center" vertical="center" wrapText="1"/>
    </xf>
    <xf numFmtId="2" fontId="14" fillId="0" borderId="30" xfId="0" applyNumberFormat="1" applyFont="1" applyBorder="1" applyAlignment="1">
      <alignment horizontal="center" vertical="center" wrapText="1"/>
    </xf>
    <xf numFmtId="10" fontId="11" fillId="0" borderId="36" xfId="2" applyNumberFormat="1" applyFont="1" applyBorder="1" applyAlignment="1">
      <alignment horizontal="center" vertical="center" wrapText="1"/>
    </xf>
    <xf numFmtId="2" fontId="11" fillId="0" borderId="36" xfId="0" applyNumberFormat="1" applyFont="1" applyBorder="1" applyAlignment="1">
      <alignment horizontal="center" vertical="center" wrapText="1"/>
    </xf>
    <xf numFmtId="2" fontId="11" fillId="0" borderId="30"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5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5" xfId="0" applyFont="1" applyBorder="1" applyAlignment="1">
      <alignment horizontal="center" vertical="center" wrapText="1"/>
    </xf>
    <xf numFmtId="0" fontId="10" fillId="0" borderId="35" xfId="0" applyFont="1" applyBorder="1" applyAlignment="1">
      <alignment vertical="center" wrapText="1"/>
    </xf>
    <xf numFmtId="0" fontId="10" fillId="0" borderId="18" xfId="0" applyFont="1" applyBorder="1" applyAlignment="1">
      <alignment vertical="center" wrapText="1"/>
    </xf>
    <xf numFmtId="0" fontId="8" fillId="0" borderId="52" xfId="0" applyFont="1" applyBorder="1" applyAlignment="1">
      <alignment horizontal="left" vertical="center" wrapText="1"/>
    </xf>
    <xf numFmtId="0" fontId="6" fillId="0" borderId="52" xfId="0" applyFont="1" applyBorder="1" applyAlignment="1">
      <alignment horizontal="center" vertical="center" wrapText="1"/>
    </xf>
    <xf numFmtId="0" fontId="6" fillId="0" borderId="52" xfId="0" applyFont="1" applyBorder="1" applyAlignment="1">
      <alignment horizontal="left" vertical="center" wrapText="1"/>
    </xf>
    <xf numFmtId="0" fontId="6" fillId="0" borderId="52" xfId="0" applyFont="1" applyBorder="1" applyAlignment="1">
      <alignment vertical="center" wrapText="1"/>
    </xf>
    <xf numFmtId="164" fontId="8" fillId="0" borderId="36" xfId="0" applyNumberFormat="1" applyFont="1" applyFill="1" applyBorder="1" applyAlignment="1">
      <alignment horizontal="center" vertical="center" wrapText="1"/>
    </xf>
    <xf numFmtId="2" fontId="0" fillId="0" borderId="57" xfId="0" applyNumberFormat="1" applyFont="1" applyBorder="1" applyAlignment="1">
      <alignment horizontal="center" vertical="center" wrapText="1"/>
    </xf>
    <xf numFmtId="3" fontId="0" fillId="0" borderId="37" xfId="0" applyNumberFormat="1" applyFont="1" applyBorder="1" applyAlignment="1">
      <alignment horizontal="center" vertical="center"/>
    </xf>
    <xf numFmtId="2" fontId="3" fillId="0" borderId="37" xfId="0" applyNumberFormat="1" applyFont="1" applyFill="1" applyBorder="1" applyAlignment="1">
      <alignment horizontal="center" vertical="center"/>
    </xf>
    <xf numFmtId="2" fontId="0" fillId="0" borderId="37" xfId="0" applyNumberFormat="1" applyFont="1" applyBorder="1" applyAlignment="1">
      <alignment horizontal="center" vertical="center"/>
    </xf>
    <xf numFmtId="2" fontId="0" fillId="0" borderId="7" xfId="0" applyNumberFormat="1" applyFont="1" applyBorder="1" applyAlignment="1">
      <alignment horizontal="center" vertical="center" wrapText="1"/>
    </xf>
    <xf numFmtId="4" fontId="0" fillId="0" borderId="37" xfId="0" applyNumberFormat="1" applyFont="1" applyBorder="1" applyAlignment="1">
      <alignment horizontal="center" vertical="center"/>
    </xf>
    <xf numFmtId="2" fontId="0" fillId="0" borderId="37" xfId="0" applyNumberFormat="1" applyFont="1" applyBorder="1" applyAlignment="1">
      <alignment horizontal="center" vertical="center" wrapText="1"/>
    </xf>
    <xf numFmtId="0" fontId="0" fillId="0" borderId="7" xfId="0" applyFont="1" applyBorder="1" applyAlignment="1">
      <alignment horizontal="center" vertical="center"/>
    </xf>
    <xf numFmtId="2" fontId="0" fillId="0" borderId="7" xfId="0" applyNumberFormat="1" applyFont="1" applyBorder="1" applyAlignment="1">
      <alignment horizontal="center" vertical="center"/>
    </xf>
    <xf numFmtId="0" fontId="0" fillId="0" borderId="37" xfId="0" applyFont="1" applyBorder="1" applyAlignment="1">
      <alignment horizontal="center" vertical="center"/>
    </xf>
    <xf numFmtId="2" fontId="6" fillId="0" borderId="11" xfId="0" applyNumberFormat="1" applyFont="1" applyBorder="1" applyAlignment="1">
      <alignment horizontal="center" vertical="center" wrapText="1"/>
    </xf>
    <xf numFmtId="2" fontId="6" fillId="0" borderId="12"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2" fontId="6" fillId="0" borderId="15" xfId="0" applyNumberFormat="1" applyFont="1" applyBorder="1" applyAlignment="1">
      <alignment horizontal="center" vertical="center" wrapText="1"/>
    </xf>
    <xf numFmtId="2" fontId="6" fillId="0" borderId="16" xfId="0" applyNumberFormat="1" applyFont="1" applyBorder="1" applyAlignment="1">
      <alignment horizontal="center" vertical="center" wrapText="1"/>
    </xf>
    <xf numFmtId="2" fontId="8" fillId="0" borderId="3" xfId="0" applyNumberFormat="1" applyFont="1" applyBorder="1" applyAlignment="1">
      <alignment horizontal="center" vertical="center" wrapText="1"/>
    </xf>
    <xf numFmtId="2" fontId="8" fillId="0" borderId="4" xfId="0" applyNumberFormat="1" applyFont="1" applyBorder="1" applyAlignment="1">
      <alignment horizontal="center" vertical="center" wrapText="1"/>
    </xf>
    <xf numFmtId="0" fontId="6" fillId="0" borderId="57" xfId="0" applyFont="1" applyBorder="1" applyAlignment="1">
      <alignment horizontal="center" vertical="center" wrapText="1"/>
    </xf>
    <xf numFmtId="3" fontId="6" fillId="0" borderId="23" xfId="0" applyNumberFormat="1" applyFont="1" applyBorder="1" applyAlignment="1">
      <alignment horizontal="center" vertical="center" wrapText="1"/>
    </xf>
    <xf numFmtId="0" fontId="0" fillId="0" borderId="23" xfId="0" applyFont="1" applyBorder="1" applyAlignment="1">
      <alignment horizontal="center" vertical="center"/>
    </xf>
    <xf numFmtId="0" fontId="6" fillId="0" borderId="37" xfId="0" applyFont="1" applyBorder="1" applyAlignment="1">
      <alignment horizontal="center" vertical="center" wrapText="1"/>
    </xf>
    <xf numFmtId="3" fontId="6" fillId="0" borderId="27" xfId="0" applyNumberFormat="1" applyFont="1" applyBorder="1" applyAlignment="1">
      <alignment horizontal="center" vertical="center" wrapText="1"/>
    </xf>
    <xf numFmtId="0" fontId="0" fillId="0" borderId="27" xfId="0" applyFont="1" applyBorder="1" applyAlignment="1">
      <alignment horizontal="center" vertical="center"/>
    </xf>
    <xf numFmtId="0" fontId="8" fillId="0" borderId="1" xfId="0" applyFont="1" applyBorder="1" applyAlignment="1">
      <alignment horizontal="left" vertical="center" wrapText="1"/>
    </xf>
    <xf numFmtId="0" fontId="6" fillId="0" borderId="2" xfId="0" applyFont="1" applyBorder="1" applyAlignment="1">
      <alignment horizontal="center" vertical="center" wrapText="1"/>
    </xf>
    <xf numFmtId="2" fontId="0" fillId="0" borderId="4" xfId="0" applyNumberFormat="1" applyFont="1" applyBorder="1" applyAlignment="1">
      <alignment horizontal="center" vertical="center"/>
    </xf>
    <xf numFmtId="2" fontId="0" fillId="0" borderId="3" xfId="0" applyNumberFormat="1" applyFont="1" applyBorder="1" applyAlignment="1">
      <alignment horizontal="center" vertical="center"/>
    </xf>
    <xf numFmtId="2" fontId="6" fillId="0" borderId="4"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2" fontId="6" fillId="0" borderId="30" xfId="0" applyNumberFormat="1" applyFont="1" applyBorder="1" applyAlignment="1">
      <alignment horizontal="center" vertical="center" wrapText="1"/>
    </xf>
    <xf numFmtId="2" fontId="6" fillId="0" borderId="36" xfId="0" applyNumberFormat="1" applyFont="1" applyBorder="1" applyAlignment="1">
      <alignment horizontal="center" vertical="center" wrapText="1"/>
    </xf>
    <xf numFmtId="2" fontId="14" fillId="0" borderId="3" xfId="0" applyNumberFormat="1"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2" fontId="6" fillId="0" borderId="31" xfId="0" applyNumberFormat="1" applyFont="1" applyFill="1" applyBorder="1" applyAlignment="1">
      <alignment horizontal="center" vertical="center" wrapText="1"/>
    </xf>
    <xf numFmtId="2" fontId="6" fillId="0" borderId="24" xfId="0" applyNumberFormat="1" applyFont="1" applyFill="1" applyBorder="1" applyAlignment="1">
      <alignment horizontal="center" vertical="center" wrapText="1"/>
    </xf>
    <xf numFmtId="0" fontId="26" fillId="0" borderId="9" xfId="4" applyBorder="1" applyAlignment="1">
      <alignment horizontal="left" vertical="center" wrapText="1"/>
    </xf>
    <xf numFmtId="0" fontId="26" fillId="0" borderId="10" xfId="4" applyBorder="1" applyAlignment="1">
      <alignment horizontal="left" vertical="center" wrapText="1"/>
    </xf>
    <xf numFmtId="165" fontId="0" fillId="0" borderId="0" xfId="0" applyNumberFormat="1"/>
    <xf numFmtId="10" fontId="0" fillId="0" borderId="0" xfId="2" applyNumberFormat="1" applyFont="1"/>
    <xf numFmtId="9" fontId="0" fillId="0" borderId="0" xfId="2" applyFont="1"/>
    <xf numFmtId="10" fontId="0" fillId="0" borderId="0" xfId="0" applyNumberFormat="1"/>
    <xf numFmtId="0" fontId="4" fillId="0" borderId="33" xfId="0" applyFont="1" applyBorder="1" applyAlignment="1">
      <alignment horizontal="center" vertical="center" wrapText="1"/>
    </xf>
    <xf numFmtId="0" fontId="20" fillId="0" borderId="29" xfId="0" applyFont="1" applyBorder="1" applyAlignment="1">
      <alignment horizontal="left" vertical="center"/>
    </xf>
    <xf numFmtId="0" fontId="0" fillId="0" borderId="37" xfId="0" applyBorder="1" applyAlignment="1">
      <alignment horizontal="center" vertical="center"/>
    </xf>
    <xf numFmtId="0" fontId="0" fillId="0" borderId="27" xfId="0" applyBorder="1" applyAlignment="1">
      <alignment horizontal="center" vertical="center"/>
    </xf>
    <xf numFmtId="0" fontId="4" fillId="0" borderId="3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7" xfId="0" applyFont="1" applyBorder="1" applyAlignment="1">
      <alignment horizontal="center" vertical="center" wrapText="1"/>
    </xf>
    <xf numFmtId="0" fontId="6" fillId="0" borderId="2" xfId="0" applyFont="1" applyBorder="1" applyAlignment="1">
      <alignment horizontal="left" vertical="center" wrapText="1"/>
    </xf>
    <xf numFmtId="0" fontId="6" fillId="0" borderId="53" xfId="0" applyFont="1" applyFill="1" applyBorder="1" applyAlignment="1">
      <alignment vertical="center" wrapText="1"/>
    </xf>
    <xf numFmtId="2" fontId="11" fillId="0" borderId="27" xfId="0" applyNumberFormat="1" applyFont="1" applyBorder="1" applyAlignment="1">
      <alignment horizontal="center" vertical="center" wrapText="1"/>
    </xf>
    <xf numFmtId="166" fontId="14" fillId="0" borderId="3" xfId="0" applyNumberFormat="1" applyFont="1" applyFill="1" applyBorder="1" applyAlignment="1">
      <alignment horizontal="center" vertical="center" wrapText="1"/>
    </xf>
    <xf numFmtId="166" fontId="14" fillId="0" borderId="4" xfId="0" applyNumberFormat="1" applyFont="1" applyFill="1" applyBorder="1" applyAlignment="1">
      <alignment horizontal="center" vertical="center" wrapText="1"/>
    </xf>
    <xf numFmtId="166" fontId="11" fillId="0" borderId="4" xfId="0" applyNumberFormat="1" applyFont="1" applyFill="1" applyBorder="1" applyAlignment="1">
      <alignment horizontal="center" vertical="center" wrapText="1"/>
    </xf>
    <xf numFmtId="166" fontId="11" fillId="0" borderId="3" xfId="0" applyNumberFormat="1" applyFont="1" applyFill="1" applyBorder="1" applyAlignment="1">
      <alignment horizontal="center" vertical="center" wrapText="1"/>
    </xf>
    <xf numFmtId="166" fontId="14" fillId="0" borderId="36" xfId="0" applyNumberFormat="1" applyFont="1" applyFill="1" applyBorder="1" applyAlignment="1">
      <alignment horizontal="center" vertical="center" wrapText="1"/>
    </xf>
    <xf numFmtId="166" fontId="14" fillId="0" borderId="30" xfId="0" applyNumberFormat="1" applyFont="1" applyFill="1" applyBorder="1" applyAlignment="1">
      <alignment horizontal="center" vertical="center" wrapText="1"/>
    </xf>
    <xf numFmtId="166" fontId="11" fillId="0" borderId="30" xfId="0" applyNumberFormat="1" applyFont="1" applyFill="1" applyBorder="1" applyAlignment="1">
      <alignment horizontal="center" vertical="center" wrapText="1"/>
    </xf>
    <xf numFmtId="166" fontId="11" fillId="0" borderId="36" xfId="0" applyNumberFormat="1" applyFont="1" applyFill="1" applyBorder="1" applyAlignment="1">
      <alignment horizontal="center" vertical="center" wrapText="1"/>
    </xf>
    <xf numFmtId="166" fontId="14" fillId="0" borderId="59" xfId="0" applyNumberFormat="1" applyFont="1" applyFill="1" applyBorder="1" applyAlignment="1">
      <alignment horizontal="center" vertical="center" wrapText="1"/>
    </xf>
    <xf numFmtId="2" fontId="14" fillId="0" borderId="3" xfId="0" applyNumberFormat="1" applyFont="1" applyFill="1" applyBorder="1" applyAlignment="1">
      <alignment horizontal="center" vertical="center"/>
    </xf>
    <xf numFmtId="166" fontId="11" fillId="0" borderId="59" xfId="0" applyNumberFormat="1" applyFont="1" applyFill="1" applyBorder="1" applyAlignment="1">
      <alignment horizontal="center" vertical="center" wrapText="1"/>
    </xf>
    <xf numFmtId="0" fontId="11" fillId="0" borderId="19" xfId="0" applyFont="1" applyBorder="1" applyAlignment="1">
      <alignment horizontal="left" vertical="center" wrapText="1"/>
    </xf>
    <xf numFmtId="0" fontId="11" fillId="0" borderId="67" xfId="0" applyFont="1" applyBorder="1" applyAlignment="1">
      <alignment horizontal="left" vertical="center" wrapText="1"/>
    </xf>
    <xf numFmtId="0" fontId="9" fillId="0" borderId="53" xfId="0" applyFont="1" applyBorder="1" applyAlignment="1">
      <alignment horizontal="left" vertical="center" wrapText="1"/>
    </xf>
    <xf numFmtId="0" fontId="11" fillId="0" borderId="66"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0" borderId="53"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5" fillId="0" borderId="55" xfId="0" applyFont="1" applyBorder="1" applyAlignment="1">
      <alignment vertical="center" wrapText="1"/>
    </xf>
    <xf numFmtId="0" fontId="6" fillId="0" borderId="52" xfId="0" applyFont="1" applyFill="1" applyBorder="1" applyAlignment="1">
      <alignment vertical="center" wrapText="1"/>
    </xf>
    <xf numFmtId="2" fontId="14" fillId="0" borderId="30" xfId="0" applyNumberFormat="1" applyFont="1" applyFill="1" applyBorder="1" applyAlignment="1">
      <alignment horizontal="center" vertical="center" wrapText="1"/>
    </xf>
    <xf numFmtId="0" fontId="6" fillId="0" borderId="54" xfId="0" applyFont="1" applyFill="1" applyBorder="1" applyAlignment="1">
      <alignment vertical="center" wrapText="1"/>
    </xf>
    <xf numFmtId="0" fontId="6" fillId="0" borderId="9" xfId="0" applyFont="1" applyFill="1" applyBorder="1" applyAlignment="1">
      <alignment vertical="center" wrapText="1"/>
    </xf>
    <xf numFmtId="0" fontId="6" fillId="0" borderId="55" xfId="0" applyFont="1" applyFill="1" applyBorder="1" applyAlignment="1">
      <alignment vertical="center" wrapText="1"/>
    </xf>
    <xf numFmtId="0" fontId="6" fillId="0" borderId="5" xfId="0" applyFont="1" applyFill="1" applyBorder="1" applyAlignment="1">
      <alignment vertical="center" wrapText="1"/>
    </xf>
    <xf numFmtId="0" fontId="6" fillId="0" borderId="63"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52" xfId="0" applyFont="1" applyFill="1" applyBorder="1" applyAlignment="1">
      <alignment vertical="center" wrapText="1"/>
    </xf>
    <xf numFmtId="2" fontId="14" fillId="0" borderId="30"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52" xfId="0" applyFont="1" applyFill="1" applyBorder="1" applyAlignment="1">
      <alignment horizontal="center" vertical="center"/>
    </xf>
    <xf numFmtId="0" fontId="6" fillId="0" borderId="1" xfId="0" applyFont="1" applyFill="1" applyBorder="1" applyAlignment="1">
      <alignment vertical="center" wrapText="1"/>
    </xf>
    <xf numFmtId="0" fontId="6" fillId="0" borderId="52" xfId="0" applyFont="1" applyFill="1" applyBorder="1" applyAlignment="1">
      <alignment horizontal="left" vertical="center" wrapText="1"/>
    </xf>
    <xf numFmtId="2" fontId="14" fillId="0" borderId="36" xfId="0" applyNumberFormat="1" applyFont="1" applyFill="1" applyBorder="1" applyAlignment="1">
      <alignment horizontal="center" vertical="center" wrapText="1"/>
    </xf>
    <xf numFmtId="2" fontId="14" fillId="0" borderId="36" xfId="0" applyNumberFormat="1" applyFont="1" applyFill="1" applyBorder="1" applyAlignment="1">
      <alignment horizontal="center" vertical="center"/>
    </xf>
    <xf numFmtId="10" fontId="11" fillId="0" borderId="59" xfId="2" applyNumberFormat="1" applyFont="1" applyBorder="1" applyAlignment="1">
      <alignment horizontal="center" vertical="center" wrapText="1"/>
    </xf>
    <xf numFmtId="164" fontId="8" fillId="0" borderId="30" xfId="0" applyNumberFormat="1" applyFont="1" applyFill="1" applyBorder="1" applyAlignment="1">
      <alignment horizontal="center" vertical="center" wrapText="1"/>
    </xf>
    <xf numFmtId="0" fontId="25" fillId="0" borderId="18" xfId="0" applyFont="1" applyFill="1" applyBorder="1" applyAlignment="1">
      <alignment vertical="center" wrapText="1"/>
    </xf>
    <xf numFmtId="0" fontId="0" fillId="0" borderId="45" xfId="0" applyFont="1" applyBorder="1" applyAlignment="1">
      <alignment horizontal="left" vertical="center"/>
    </xf>
    <xf numFmtId="0" fontId="0" fillId="0" borderId="2" xfId="0" applyFont="1" applyBorder="1" applyAlignment="1">
      <alignment horizontal="left" vertical="center"/>
    </xf>
    <xf numFmtId="0" fontId="11" fillId="0" borderId="52" xfId="0" applyFont="1" applyBorder="1" applyAlignment="1">
      <alignment horizontal="left"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57" xfId="0" applyFont="1" applyFill="1" applyBorder="1" applyAlignment="1">
      <alignment horizontal="center" vertical="center" wrapText="1"/>
    </xf>
    <xf numFmtId="2" fontId="8" fillId="0" borderId="25" xfId="0" applyNumberFormat="1" applyFont="1" applyFill="1" applyBorder="1" applyAlignment="1">
      <alignment horizontal="center" vertical="center" wrapText="1"/>
    </xf>
    <xf numFmtId="2" fontId="8" fillId="0" borderId="28" xfId="0" applyNumberFormat="1" applyFont="1" applyFill="1" applyBorder="1" applyAlignment="1">
      <alignment horizontal="center" vertical="center" wrapText="1"/>
    </xf>
    <xf numFmtId="2" fontId="11" fillId="0" borderId="33" xfId="0" applyNumberFormat="1" applyFont="1" applyFill="1" applyBorder="1" applyAlignment="1">
      <alignment horizontal="center" vertical="center"/>
    </xf>
    <xf numFmtId="2" fontId="11" fillId="0" borderId="2" xfId="0" applyNumberFormat="1" applyFont="1" applyFill="1" applyBorder="1" applyAlignment="1">
      <alignment horizontal="center" vertical="center"/>
    </xf>
    <xf numFmtId="0" fontId="0" fillId="0" borderId="53" xfId="0" applyFont="1" applyBorder="1" applyAlignment="1">
      <alignment horizontal="left" vertical="center"/>
    </xf>
    <xf numFmtId="2" fontId="11" fillId="0" borderId="60" xfId="0" applyNumberFormat="1" applyFont="1" applyFill="1" applyBorder="1" applyAlignment="1">
      <alignment horizontal="center" vertical="center"/>
    </xf>
    <xf numFmtId="2" fontId="11" fillId="0" borderId="45" xfId="0" applyNumberFormat="1" applyFont="1" applyFill="1" applyBorder="1" applyAlignment="1">
      <alignment horizontal="center" vertical="center"/>
    </xf>
    <xf numFmtId="2" fontId="11" fillId="0" borderId="49" xfId="0" applyNumberFormat="1" applyFont="1" applyFill="1" applyBorder="1" applyAlignment="1">
      <alignment horizontal="center" vertical="center"/>
    </xf>
    <xf numFmtId="9" fontId="14" fillId="0" borderId="33" xfId="2" applyNumberFormat="1" applyFont="1" applyFill="1" applyBorder="1" applyAlignment="1">
      <alignment horizontal="center" vertical="center"/>
    </xf>
    <xf numFmtId="9" fontId="14" fillId="0" borderId="4" xfId="2" applyNumberFormat="1" applyFont="1" applyFill="1" applyBorder="1" applyAlignment="1">
      <alignment horizontal="center" vertical="center"/>
    </xf>
    <xf numFmtId="9" fontId="14" fillId="0" borderId="3" xfId="2" applyNumberFormat="1" applyFont="1" applyFill="1" applyBorder="1" applyAlignment="1">
      <alignment horizontal="center" vertical="center"/>
    </xf>
    <xf numFmtId="0" fontId="3" fillId="0" borderId="0" xfId="0" applyFont="1"/>
    <xf numFmtId="4" fontId="0" fillId="0" borderId="23" xfId="0" applyNumberFormat="1" applyBorder="1" applyAlignment="1">
      <alignment horizontal="center" vertical="center"/>
    </xf>
    <xf numFmtId="2" fontId="0" fillId="0" borderId="27" xfId="0" applyNumberFormat="1" applyBorder="1" applyAlignment="1">
      <alignment horizontal="center" vertical="center"/>
    </xf>
    <xf numFmtId="4" fontId="0" fillId="0" borderId="8" xfId="0" applyNumberFormat="1" applyBorder="1" applyAlignment="1">
      <alignment horizontal="center" vertical="center"/>
    </xf>
    <xf numFmtId="4" fontId="0" fillId="0" borderId="27" xfId="0" applyNumberFormat="1" applyBorder="1" applyAlignment="1">
      <alignment horizontal="center" vertical="center"/>
    </xf>
    <xf numFmtId="2" fontId="0" fillId="0" borderId="23" xfId="0" applyNumberFormat="1" applyFont="1" applyBorder="1" applyAlignment="1">
      <alignment horizontal="center" vertical="center" wrapText="1"/>
    </xf>
    <xf numFmtId="2" fontId="0" fillId="0" borderId="27" xfId="0" applyNumberFormat="1" applyFont="1" applyBorder="1" applyAlignment="1">
      <alignment horizontal="center" vertical="center"/>
    </xf>
    <xf numFmtId="2" fontId="0" fillId="0" borderId="8" xfId="0" applyNumberFormat="1" applyFont="1" applyBorder="1" applyAlignment="1">
      <alignment horizontal="center" vertical="center" wrapText="1"/>
    </xf>
    <xf numFmtId="2" fontId="0" fillId="0" borderId="27" xfId="0" applyNumberFormat="1" applyFont="1" applyBorder="1" applyAlignment="1">
      <alignment horizontal="center" vertical="center" wrapText="1"/>
    </xf>
    <xf numFmtId="2" fontId="0" fillId="0" borderId="8" xfId="0" applyNumberFormat="1" applyFont="1" applyBorder="1" applyAlignment="1">
      <alignment horizontal="center" vertical="center"/>
    </xf>
    <xf numFmtId="0" fontId="0" fillId="0" borderId="8" xfId="0" applyFont="1" applyBorder="1" applyAlignment="1">
      <alignment horizontal="center" vertical="center"/>
    </xf>
    <xf numFmtId="2" fontId="3" fillId="0" borderId="57" xfId="0" applyNumberFormat="1" applyFont="1" applyBorder="1" applyAlignment="1">
      <alignment horizontal="center" vertical="center" wrapText="1"/>
    </xf>
    <xf numFmtId="2" fontId="3" fillId="0" borderId="37" xfId="0" applyNumberFormat="1" applyFont="1" applyBorder="1" applyAlignment="1">
      <alignment horizontal="center" vertical="center"/>
    </xf>
    <xf numFmtId="2" fontId="3" fillId="0" borderId="7" xfId="0" applyNumberFormat="1" applyFont="1" applyBorder="1" applyAlignment="1">
      <alignment horizontal="center" vertical="center" wrapText="1"/>
    </xf>
    <xf numFmtId="2" fontId="3" fillId="0" borderId="37" xfId="0" applyNumberFormat="1" applyFont="1" applyBorder="1" applyAlignment="1">
      <alignment horizontal="center" vertical="center" wrapText="1"/>
    </xf>
    <xf numFmtId="2" fontId="3" fillId="0" borderId="7" xfId="0" applyNumberFormat="1" applyFont="1" applyBorder="1" applyAlignment="1">
      <alignment horizontal="center" vertical="center"/>
    </xf>
    <xf numFmtId="2" fontId="0" fillId="0" borderId="37" xfId="0" applyNumberFormat="1" applyFont="1" applyFill="1" applyBorder="1" applyAlignment="1">
      <alignment horizontal="center" vertical="center"/>
    </xf>
    <xf numFmtId="4" fontId="3" fillId="0" borderId="22" xfId="0" applyNumberFormat="1" applyFont="1" applyBorder="1" applyAlignment="1">
      <alignment horizontal="center" vertical="center"/>
    </xf>
    <xf numFmtId="4" fontId="3" fillId="0" borderId="25" xfId="0" applyNumberFormat="1" applyFont="1" applyBorder="1" applyAlignment="1">
      <alignment horizontal="center" vertical="center"/>
    </xf>
    <xf numFmtId="4" fontId="3" fillId="0" borderId="31" xfId="0" applyNumberFormat="1" applyFont="1" applyBorder="1" applyAlignment="1">
      <alignment horizontal="center" vertical="center"/>
    </xf>
    <xf numFmtId="2" fontId="3" fillId="0" borderId="22" xfId="0" applyNumberFormat="1" applyFont="1" applyBorder="1" applyAlignment="1">
      <alignment horizontal="center" vertical="center" wrapText="1"/>
    </xf>
    <xf numFmtId="3" fontId="3" fillId="0" borderId="25" xfId="0" applyNumberFormat="1" applyFont="1" applyBorder="1" applyAlignment="1">
      <alignment horizontal="center" vertical="center"/>
    </xf>
    <xf numFmtId="2" fontId="3" fillId="0" borderId="31" xfId="0" applyNumberFormat="1" applyFont="1" applyBorder="1" applyAlignment="1">
      <alignment horizontal="center" vertical="center" wrapText="1"/>
    </xf>
    <xf numFmtId="0" fontId="3" fillId="0" borderId="31" xfId="0" applyFont="1" applyBorder="1" applyAlignment="1">
      <alignment horizontal="center" vertical="center"/>
    </xf>
    <xf numFmtId="0" fontId="3" fillId="0" borderId="25" xfId="0" applyFont="1" applyBorder="1" applyAlignment="1">
      <alignment horizontal="center" vertical="center"/>
    </xf>
    <xf numFmtId="2" fontId="0" fillId="0" borderId="37" xfId="0" applyNumberFormat="1" applyBorder="1" applyAlignment="1">
      <alignment horizontal="center" vertical="center"/>
    </xf>
    <xf numFmtId="2" fontId="3" fillId="0" borderId="25" xfId="0" applyNumberFormat="1" applyFont="1" applyBorder="1" applyAlignment="1">
      <alignment horizontal="center" vertical="center"/>
    </xf>
    <xf numFmtId="4" fontId="0" fillId="0" borderId="69" xfId="0" applyNumberFormat="1" applyBorder="1" applyAlignment="1">
      <alignment horizontal="center" vertical="center"/>
    </xf>
    <xf numFmtId="2" fontId="0" fillId="0" borderId="40" xfId="0" applyNumberFormat="1" applyBorder="1" applyAlignment="1">
      <alignment horizontal="center" vertical="center"/>
    </xf>
    <xf numFmtId="4" fontId="0" fillId="0" borderId="38" xfId="0" applyNumberFormat="1" applyBorder="1" applyAlignment="1">
      <alignment horizontal="center" vertical="center"/>
    </xf>
    <xf numFmtId="1" fontId="3" fillId="0" borderId="25" xfId="0" applyNumberFormat="1" applyFont="1" applyBorder="1" applyAlignment="1">
      <alignment horizontal="center" vertical="center"/>
    </xf>
    <xf numFmtId="0" fontId="6" fillId="0" borderId="53" xfId="0" applyFont="1" applyBorder="1" applyAlignment="1">
      <alignment horizontal="left" vertical="center" wrapText="1"/>
    </xf>
    <xf numFmtId="0" fontId="14" fillId="4" borderId="52" xfId="0" applyFont="1" applyFill="1" applyBorder="1" applyAlignment="1">
      <alignment horizontal="left" vertical="center" wrapText="1"/>
    </xf>
    <xf numFmtId="0" fontId="6" fillId="4" borderId="52"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6" fillId="4" borderId="1" xfId="0" applyFont="1" applyFill="1" applyBorder="1" applyAlignment="1">
      <alignment vertical="center" wrapText="1"/>
    </xf>
    <xf numFmtId="2" fontId="3" fillId="0" borderId="33" xfId="0" applyNumberFormat="1" applyFont="1" applyBorder="1" applyAlignment="1">
      <alignment horizontal="center" vertical="center"/>
    </xf>
    <xf numFmtId="2" fontId="0" fillId="0" borderId="33" xfId="0" applyNumberFormat="1" applyFont="1" applyBorder="1" applyAlignment="1">
      <alignment horizontal="center" vertical="center"/>
    </xf>
    <xf numFmtId="2" fontId="8" fillId="0" borderId="33" xfId="0" applyNumberFormat="1" applyFont="1" applyBorder="1" applyAlignment="1">
      <alignment horizontal="center" vertical="center" wrapText="1"/>
    </xf>
    <xf numFmtId="2" fontId="8" fillId="0" borderId="28" xfId="0" applyNumberFormat="1" applyFont="1" applyBorder="1" applyAlignment="1">
      <alignment horizontal="center" vertical="center" wrapText="1"/>
    </xf>
    <xf numFmtId="2" fontId="8" fillId="0" borderId="59" xfId="0" applyNumberFormat="1" applyFont="1" applyBorder="1" applyAlignment="1">
      <alignment horizontal="center" vertical="center" wrapText="1"/>
    </xf>
    <xf numFmtId="2" fontId="6" fillId="0" borderId="59" xfId="0" applyNumberFormat="1" applyFont="1" applyBorder="1" applyAlignment="1">
      <alignment horizontal="center" vertical="center" wrapText="1"/>
    </xf>
    <xf numFmtId="2" fontId="3" fillId="0" borderId="4" xfId="0" applyNumberFormat="1" applyFont="1" applyBorder="1" applyAlignment="1">
      <alignment horizontal="center" vertical="center"/>
    </xf>
    <xf numFmtId="2" fontId="8" fillId="0" borderId="30" xfId="0" applyNumberFormat="1" applyFont="1" applyBorder="1" applyAlignment="1">
      <alignment horizontal="center" vertical="center" wrapText="1"/>
    </xf>
    <xf numFmtId="3" fontId="4" fillId="0" borderId="30" xfId="0" applyNumberFormat="1" applyFont="1" applyBorder="1" applyAlignment="1">
      <alignment horizontal="center" vertical="center" wrapText="1"/>
    </xf>
    <xf numFmtId="0" fontId="0" fillId="0" borderId="0" xfId="0" applyFont="1"/>
    <xf numFmtId="2" fontId="11" fillId="0" borderId="45" xfId="0" applyNumberFormat="1" applyFont="1" applyBorder="1" applyAlignment="1">
      <alignment horizontal="center" vertical="center"/>
    </xf>
    <xf numFmtId="2" fontId="14" fillId="0" borderId="35" xfId="0" applyNumberFormat="1" applyFont="1" applyBorder="1" applyAlignment="1">
      <alignment horizontal="center" vertical="center"/>
    </xf>
    <xf numFmtId="2" fontId="11" fillId="0" borderId="43" xfId="0" applyNumberFormat="1" applyFont="1" applyBorder="1" applyAlignment="1">
      <alignment horizontal="center" vertical="center"/>
    </xf>
    <xf numFmtId="2" fontId="8" fillId="0" borderId="35" xfId="0" applyNumberFormat="1" applyFont="1" applyBorder="1" applyAlignment="1">
      <alignment horizontal="center" vertical="center" wrapText="1"/>
    </xf>
    <xf numFmtId="2" fontId="8" fillId="0" borderId="62"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2" fontId="8" fillId="0" borderId="52" xfId="0" applyNumberFormat="1" applyFont="1" applyBorder="1" applyAlignment="1">
      <alignment horizontal="center" vertical="center" wrapText="1"/>
    </xf>
    <xf numFmtId="2" fontId="11" fillId="0" borderId="47" xfId="0" applyNumberFormat="1" applyFont="1" applyBorder="1" applyAlignment="1">
      <alignment horizontal="center" vertical="center"/>
    </xf>
    <xf numFmtId="2" fontId="14" fillId="0" borderId="1" xfId="0" applyNumberFormat="1" applyFont="1" applyBorder="1" applyAlignment="1">
      <alignment horizontal="center" vertical="center"/>
    </xf>
    <xf numFmtId="2" fontId="14" fillId="0" borderId="4" xfId="0" applyNumberFormat="1" applyFont="1" applyBorder="1" applyAlignment="1">
      <alignment horizontal="center" vertical="center"/>
    </xf>
    <xf numFmtId="2" fontId="0" fillId="0" borderId="0" xfId="0" applyNumberFormat="1" applyFont="1"/>
    <xf numFmtId="164" fontId="6" fillId="0" borderId="11" xfId="0" applyNumberFormat="1"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164" fontId="6" fillId="0" borderId="7" xfId="0" applyNumberFormat="1" applyFont="1" applyFill="1" applyBorder="1" applyAlignment="1">
      <alignment horizontal="center" vertical="center" wrapText="1"/>
    </xf>
    <xf numFmtId="164" fontId="6" fillId="0" borderId="8" xfId="0" applyNumberFormat="1" applyFont="1" applyFill="1" applyBorder="1" applyAlignment="1">
      <alignment horizontal="center" vertical="center" wrapText="1"/>
    </xf>
    <xf numFmtId="164" fontId="8" fillId="0" borderId="37" xfId="0" applyNumberFormat="1" applyFont="1" applyFill="1" applyBorder="1" applyAlignment="1">
      <alignment horizontal="center" vertical="center" wrapText="1"/>
    </xf>
    <xf numFmtId="164" fontId="6" fillId="0" borderId="27" xfId="0" applyNumberFormat="1" applyFont="1" applyFill="1" applyBorder="1" applyAlignment="1">
      <alignment horizontal="center" vertical="center" wrapText="1"/>
    </xf>
    <xf numFmtId="164" fontId="6" fillId="0" borderId="37" xfId="0" applyNumberFormat="1"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164" fontId="8" fillId="0" borderId="8" xfId="0" applyNumberFormat="1" applyFont="1" applyFill="1" applyBorder="1" applyAlignment="1">
      <alignment horizontal="center" vertical="center" wrapText="1"/>
    </xf>
    <xf numFmtId="164" fontId="6" fillId="0" borderId="31" xfId="0" applyNumberFormat="1" applyFont="1" applyFill="1" applyBorder="1" applyAlignment="1">
      <alignment horizontal="center" vertical="center" wrapText="1"/>
    </xf>
    <xf numFmtId="164" fontId="6" fillId="0" borderId="24" xfId="0" applyNumberFormat="1" applyFont="1" applyFill="1" applyBorder="1" applyAlignment="1">
      <alignment horizontal="center" vertical="center" wrapText="1"/>
    </xf>
    <xf numFmtId="164" fontId="6" fillId="0" borderId="25" xfId="0" applyNumberFormat="1" applyFont="1" applyFill="1" applyBorder="1" applyAlignment="1">
      <alignment horizontal="center" vertical="center" wrapText="1"/>
    </xf>
    <xf numFmtId="164" fontId="8" fillId="0" borderId="33"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164" fontId="8" fillId="0" borderId="12" xfId="0" applyNumberFormat="1" applyFont="1" applyFill="1" applyBorder="1" applyAlignment="1">
      <alignment horizontal="center" vertical="center" wrapText="1"/>
    </xf>
    <xf numFmtId="164" fontId="6" fillId="0" borderId="15" xfId="0" applyNumberFormat="1" applyFont="1" applyFill="1" applyBorder="1" applyAlignment="1">
      <alignment horizontal="center" vertical="center" wrapText="1"/>
    </xf>
    <xf numFmtId="164" fontId="6" fillId="0" borderId="16" xfId="0" applyNumberFormat="1" applyFont="1" applyFill="1" applyBorder="1" applyAlignment="1">
      <alignment horizontal="center" vertical="center" wrapText="1"/>
    </xf>
    <xf numFmtId="164" fontId="8" fillId="0" borderId="28" xfId="0" applyNumberFormat="1" applyFont="1" applyBorder="1" applyAlignment="1">
      <alignment horizontal="center" vertical="center" wrapText="1"/>
    </xf>
    <xf numFmtId="164" fontId="6" fillId="0" borderId="36" xfId="0" applyNumberFormat="1" applyFont="1" applyBorder="1" applyAlignment="1">
      <alignment horizontal="center" vertical="center" wrapText="1"/>
    </xf>
    <xf numFmtId="0" fontId="0" fillId="0" borderId="18" xfId="0" applyFont="1" applyBorder="1" applyAlignment="1">
      <alignment horizontal="left" vertical="center"/>
    </xf>
    <xf numFmtId="0" fontId="6" fillId="0" borderId="62" xfId="0" applyFont="1" applyBorder="1" applyAlignment="1">
      <alignment horizontal="left" vertical="center" wrapText="1"/>
    </xf>
    <xf numFmtId="164" fontId="8" fillId="0" borderId="65" xfId="0" applyNumberFormat="1" applyFont="1" applyFill="1" applyBorder="1" applyAlignment="1">
      <alignment horizontal="center" vertical="center" wrapText="1"/>
    </xf>
    <xf numFmtId="164" fontId="8" fillId="0" borderId="46" xfId="0" applyNumberFormat="1" applyFont="1" applyFill="1" applyBorder="1" applyAlignment="1">
      <alignment horizontal="center" vertical="center" wrapText="1"/>
    </xf>
    <xf numFmtId="164" fontId="6" fillId="0" borderId="22" xfId="0" applyNumberFormat="1" applyFont="1" applyFill="1" applyBorder="1" applyAlignment="1">
      <alignment horizontal="center" vertical="center" wrapText="1"/>
    </xf>
    <xf numFmtId="164" fontId="6" fillId="0" borderId="23" xfId="0" applyNumberFormat="1" applyFont="1" applyFill="1" applyBorder="1" applyAlignment="1">
      <alignment horizontal="center" vertical="center" wrapText="1"/>
    </xf>
    <xf numFmtId="164" fontId="6" fillId="0" borderId="57" xfId="0" applyNumberFormat="1" applyFont="1" applyFill="1" applyBorder="1" applyAlignment="1">
      <alignment horizontal="center" vertical="center" wrapText="1"/>
    </xf>
    <xf numFmtId="164" fontId="6" fillId="0" borderId="33"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0" fontId="6" fillId="4" borderId="52" xfId="0" applyFont="1" applyFill="1" applyBorder="1" applyAlignment="1">
      <alignment vertical="center" wrapText="1"/>
    </xf>
    <xf numFmtId="164" fontId="6" fillId="0" borderId="28" xfId="0" applyNumberFormat="1" applyFont="1" applyFill="1" applyBorder="1" applyAlignment="1">
      <alignment horizontal="center" vertical="center" wrapText="1"/>
    </xf>
    <xf numFmtId="164" fontId="8" fillId="0" borderId="28" xfId="0" applyNumberFormat="1" applyFont="1" applyFill="1" applyBorder="1" applyAlignment="1">
      <alignment horizontal="center" vertical="center" wrapText="1"/>
    </xf>
    <xf numFmtId="164" fontId="8" fillId="0" borderId="30" xfId="0" applyNumberFormat="1" applyFont="1" applyBorder="1" applyAlignment="1">
      <alignment horizontal="center" vertical="center" wrapText="1"/>
    </xf>
    <xf numFmtId="164" fontId="6" fillId="0" borderId="30" xfId="0" applyNumberFormat="1" applyFont="1" applyBorder="1" applyAlignment="1">
      <alignment horizontal="center" vertical="center" wrapText="1"/>
    </xf>
    <xf numFmtId="10" fontId="8" fillId="0" borderId="18" xfId="2" applyNumberFormat="1" applyFont="1" applyFill="1" applyBorder="1" applyAlignment="1">
      <alignment horizontal="center" vertical="center" wrapText="1"/>
    </xf>
    <xf numFmtId="10" fontId="8" fillId="0" borderId="2" xfId="2" applyNumberFormat="1" applyFont="1" applyFill="1" applyBorder="1" applyAlignment="1">
      <alignment horizontal="center" vertical="center" wrapText="1"/>
    </xf>
    <xf numFmtId="10" fontId="6" fillId="0" borderId="18" xfId="2" applyNumberFormat="1" applyFont="1" applyFill="1" applyBorder="1" applyAlignment="1">
      <alignment horizontal="center" vertical="center" wrapText="1"/>
    </xf>
    <xf numFmtId="10" fontId="6" fillId="0" borderId="2" xfId="2" applyNumberFormat="1" applyFont="1" applyFill="1" applyBorder="1" applyAlignment="1">
      <alignment horizontal="center" vertical="center" wrapText="1"/>
    </xf>
    <xf numFmtId="164" fontId="6" fillId="0" borderId="42" xfId="0" applyNumberFormat="1" applyFont="1" applyFill="1" applyBorder="1" applyAlignment="1">
      <alignment horizontal="center" vertical="center" wrapText="1"/>
    </xf>
    <xf numFmtId="10" fontId="8" fillId="0" borderId="35" xfId="2" applyNumberFormat="1" applyFont="1" applyFill="1" applyBorder="1" applyAlignment="1">
      <alignment horizontal="center" vertical="center" wrapText="1"/>
    </xf>
    <xf numFmtId="0" fontId="0" fillId="0" borderId="0" xfId="0" applyNumberFormat="1"/>
    <xf numFmtId="0" fontId="5" fillId="0" borderId="64" xfId="0" applyFont="1" applyBorder="1" applyAlignment="1">
      <alignment vertical="center" wrapText="1"/>
    </xf>
    <xf numFmtId="0" fontId="11" fillId="0" borderId="0" xfId="0" applyFont="1" applyBorder="1" applyAlignment="1">
      <alignment horizontal="left" vertical="center" wrapText="1"/>
    </xf>
    <xf numFmtId="2" fontId="11" fillId="0" borderId="65" xfId="0" applyNumberFormat="1" applyFont="1" applyBorder="1" applyAlignment="1">
      <alignment horizontal="center" vertical="center" wrapText="1"/>
    </xf>
    <xf numFmtId="2" fontId="11" fillId="0" borderId="46" xfId="0" applyNumberFormat="1" applyFont="1" applyBorder="1" applyAlignment="1">
      <alignment horizontal="center" vertical="center" wrapText="1"/>
    </xf>
    <xf numFmtId="0" fontId="1" fillId="0" borderId="0" xfId="5"/>
    <xf numFmtId="0" fontId="1" fillId="0" borderId="0" xfId="5" applyAlignment="1">
      <alignment horizontal="left"/>
    </xf>
    <xf numFmtId="0" fontId="27" fillId="2" borderId="1" xfId="5" applyFont="1" applyFill="1" applyBorder="1" applyAlignment="1">
      <alignment horizontal="center" vertical="center" wrapText="1"/>
    </xf>
    <xf numFmtId="0" fontId="27" fillId="2" borderId="2" xfId="5" applyFont="1" applyFill="1" applyBorder="1" applyAlignment="1">
      <alignment horizontal="center" vertical="center" wrapText="1"/>
    </xf>
    <xf numFmtId="0" fontId="28" fillId="3" borderId="6" xfId="5" applyFont="1" applyFill="1" applyBorder="1" applyAlignment="1">
      <alignment horizontal="left" vertical="center" wrapText="1"/>
    </xf>
    <xf numFmtId="0" fontId="28" fillId="3" borderId="10" xfId="5" applyFont="1" applyFill="1" applyBorder="1" applyAlignment="1">
      <alignment horizontal="left" vertical="center" wrapText="1"/>
    </xf>
    <xf numFmtId="0" fontId="28" fillId="0" borderId="10" xfId="5" applyFont="1" applyBorder="1" applyAlignment="1">
      <alignment horizontal="center" vertical="center" wrapText="1"/>
    </xf>
    <xf numFmtId="0" fontId="28" fillId="3" borderId="9" xfId="5" applyFont="1" applyFill="1" applyBorder="1" applyAlignment="1">
      <alignment horizontal="left" vertical="center" wrapText="1"/>
    </xf>
    <xf numFmtId="0" fontId="28" fillId="3" borderId="51" xfId="5" applyFont="1" applyFill="1" applyBorder="1" applyAlignment="1">
      <alignment horizontal="left" vertical="center" wrapText="1"/>
    </xf>
    <xf numFmtId="0" fontId="28" fillId="0" borderId="6" xfId="5" applyFont="1" applyBorder="1" applyAlignment="1">
      <alignment horizontal="left" vertical="center" wrapText="1"/>
    </xf>
    <xf numFmtId="0" fontId="28" fillId="3" borderId="5" xfId="5" applyFont="1" applyFill="1" applyBorder="1" applyAlignment="1">
      <alignment horizontal="left" vertical="center" wrapText="1"/>
    </xf>
    <xf numFmtId="0" fontId="28" fillId="0" borderId="6" xfId="5" applyFont="1" applyBorder="1" applyAlignment="1">
      <alignment horizontal="center" vertical="center" wrapText="1"/>
    </xf>
    <xf numFmtId="0" fontId="28" fillId="0" borderId="10" xfId="5" applyFont="1" applyBorder="1" applyAlignment="1">
      <alignment horizontal="left" vertical="center" wrapText="1"/>
    </xf>
    <xf numFmtId="0" fontId="28" fillId="0" borderId="54" xfId="5" applyFont="1" applyBorder="1" applyAlignment="1">
      <alignment horizontal="left" vertical="center" wrapText="1"/>
    </xf>
    <xf numFmtId="0" fontId="28" fillId="0" borderId="9" xfId="5" applyFont="1" applyBorder="1" applyAlignment="1">
      <alignment horizontal="left" vertical="center" wrapText="1"/>
    </xf>
    <xf numFmtId="0" fontId="1" fillId="0" borderId="10" xfId="5" applyBorder="1" applyAlignment="1">
      <alignment horizontal="left" vertical="center" wrapText="1"/>
    </xf>
    <xf numFmtId="0" fontId="28" fillId="0" borderId="10" xfId="5" applyFont="1" applyBorder="1" applyAlignment="1">
      <alignment vertical="center" wrapText="1"/>
    </xf>
    <xf numFmtId="0" fontId="20" fillId="0" borderId="1" xfId="5" applyFont="1" applyBorder="1" applyAlignment="1">
      <alignment horizontal="left" vertical="center" wrapText="1"/>
    </xf>
    <xf numFmtId="0" fontId="1" fillId="0" borderId="2" xfId="5" applyBorder="1" applyAlignment="1">
      <alignment horizontal="left" vertical="center" wrapText="1"/>
    </xf>
    <xf numFmtId="0" fontId="1" fillId="0" borderId="2" xfId="5" applyBorder="1" applyAlignment="1">
      <alignment horizontal="left" vertical="center"/>
    </xf>
    <xf numFmtId="0" fontId="20" fillId="0" borderId="52" xfId="5" applyFont="1" applyBorder="1" applyAlignment="1">
      <alignment horizontal="left" vertical="center" wrapText="1"/>
    </xf>
    <xf numFmtId="0" fontId="1" fillId="0" borderId="59" xfId="5" applyBorder="1" applyAlignment="1">
      <alignment horizontal="left" vertical="center"/>
    </xf>
    <xf numFmtId="0" fontId="1" fillId="0" borderId="59" xfId="5" applyBorder="1" applyAlignment="1">
      <alignment horizontal="left" vertical="center" wrapText="1"/>
    </xf>
    <xf numFmtId="0" fontId="19" fillId="0" borderId="52" xfId="5" applyFont="1" applyBorder="1" applyAlignment="1">
      <alignment horizontal="left" vertical="center"/>
    </xf>
    <xf numFmtId="0" fontId="1" fillId="0" borderId="59" xfId="5" applyBorder="1" applyAlignment="1">
      <alignment horizontal="center" vertical="center"/>
    </xf>
    <xf numFmtId="0" fontId="1" fillId="0" borderId="52" xfId="5" applyBorder="1" applyAlignment="1">
      <alignment horizontal="left" vertical="center" wrapText="1"/>
    </xf>
    <xf numFmtId="0" fontId="1" fillId="0" borderId="52" xfId="5" applyBorder="1" applyAlignment="1">
      <alignment horizontal="left" vertical="center"/>
    </xf>
    <xf numFmtId="0" fontId="19" fillId="0" borderId="52" xfId="5" applyFont="1" applyBorder="1" applyAlignment="1">
      <alignment horizontal="left" vertical="center" wrapText="1"/>
    </xf>
    <xf numFmtId="0" fontId="1" fillId="0" borderId="0" xfId="5" applyAlignment="1">
      <alignment horizontal="left" vertical="center"/>
    </xf>
    <xf numFmtId="2" fontId="11" fillId="0" borderId="46" xfId="0" applyNumberFormat="1" applyFont="1" applyFill="1" applyBorder="1" applyAlignment="1">
      <alignment horizontal="center" vertical="center" wrapText="1"/>
    </xf>
    <xf numFmtId="164" fontId="8" fillId="0" borderId="27" xfId="0" applyNumberFormat="1" applyFont="1" applyFill="1" applyBorder="1" applyAlignment="1">
      <alignment horizontal="center"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68" xfId="0" applyBorder="1" applyAlignment="1">
      <alignment horizontal="left" vertical="center" wrapText="1"/>
    </xf>
    <xf numFmtId="0" fontId="0" fillId="0" borderId="0" xfId="0" applyBorder="1" applyAlignment="1">
      <alignment horizontal="left" vertical="center" wrapText="1"/>
    </xf>
    <xf numFmtId="0" fontId="0" fillId="0" borderId="64" xfId="0" applyBorder="1" applyAlignment="1">
      <alignment horizontal="left" vertical="center" wrapText="1"/>
    </xf>
    <xf numFmtId="0" fontId="0" fillId="0" borderId="62"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11" fillId="0" borderId="35"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20" fillId="0" borderId="35" xfId="0" applyFont="1" applyBorder="1" applyAlignment="1">
      <alignment horizontal="left" vertical="center"/>
    </xf>
    <xf numFmtId="0" fontId="20" fillId="0" borderId="18" xfId="0" applyFont="1" applyBorder="1" applyAlignment="1">
      <alignment horizontal="left" vertical="center"/>
    </xf>
    <xf numFmtId="0" fontId="20" fillId="0" borderId="2" xfId="0" applyFont="1" applyBorder="1" applyAlignment="1">
      <alignment horizontal="left" vertical="center"/>
    </xf>
    <xf numFmtId="0" fontId="5" fillId="0" borderId="36"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25" fillId="4" borderId="35" xfId="0" applyFont="1" applyFill="1" applyBorder="1" applyAlignment="1">
      <alignment horizontal="left" vertical="center" wrapText="1"/>
    </xf>
    <xf numFmtId="0" fontId="25" fillId="4" borderId="18" xfId="0" applyFont="1" applyFill="1" applyBorder="1" applyAlignment="1">
      <alignment horizontal="left" vertical="center" wrapText="1"/>
    </xf>
    <xf numFmtId="0" fontId="6" fillId="4" borderId="35" xfId="0" applyFont="1" applyFill="1" applyBorder="1" applyAlignment="1">
      <alignment horizontal="left" vertical="center" wrapText="1"/>
    </xf>
    <xf numFmtId="0" fontId="6" fillId="4" borderId="18" xfId="0" applyFont="1" applyFill="1" applyBorder="1" applyAlignment="1">
      <alignment horizontal="left" vertical="center" wrapText="1"/>
    </xf>
    <xf numFmtId="0" fontId="4" fillId="0" borderId="57" xfId="0" applyFont="1" applyBorder="1" applyAlignment="1">
      <alignment horizontal="center" vertical="center" wrapText="1"/>
    </xf>
    <xf numFmtId="0" fontId="4" fillId="0" borderId="23" xfId="0" applyFont="1" applyBorder="1" applyAlignment="1">
      <alignment horizontal="center" vertical="center" wrapText="1"/>
    </xf>
    <xf numFmtId="0" fontId="11" fillId="0" borderId="47" xfId="0" applyFont="1" applyFill="1" applyBorder="1" applyAlignment="1">
      <alignment horizontal="left" vertical="center" wrapText="1"/>
    </xf>
    <xf numFmtId="0" fontId="11" fillId="0" borderId="63"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5" fillId="0" borderId="5" xfId="0" applyFont="1" applyBorder="1" applyAlignment="1">
      <alignment horizontal="left" vertical="center" wrapText="1"/>
    </xf>
    <xf numFmtId="0" fontId="5" fillId="0" borderId="63" xfId="0" applyFont="1" applyBorder="1" applyAlignment="1">
      <alignment horizontal="left" vertical="center" wrapText="1"/>
    </xf>
    <xf numFmtId="0" fontId="5" fillId="0" borderId="55" xfId="0" applyFont="1" applyBorder="1" applyAlignment="1">
      <alignment horizontal="left" vertical="center" wrapText="1"/>
    </xf>
    <xf numFmtId="0" fontId="6" fillId="0" borderId="5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4" fillId="0" borderId="48"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9" fillId="4" borderId="35"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9" fillId="0" borderId="35" xfId="0" applyFont="1" applyBorder="1" applyAlignment="1">
      <alignment horizontal="left" vertical="center" wrapText="1"/>
    </xf>
    <xf numFmtId="0" fontId="9" fillId="0" borderId="18" xfId="0" applyFont="1" applyBorder="1" applyAlignment="1">
      <alignment horizontal="left" vertical="center" wrapText="1"/>
    </xf>
    <xf numFmtId="0" fontId="9"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55" xfId="0" applyFont="1" applyBorder="1" applyAlignment="1">
      <alignment horizontal="left" vertical="center" wrapText="1"/>
    </xf>
    <xf numFmtId="0" fontId="8" fillId="0" borderId="5" xfId="0" applyFont="1" applyBorder="1" applyAlignment="1">
      <alignment horizontal="left" vertical="center" wrapText="1"/>
    </xf>
    <xf numFmtId="0" fontId="8" fillId="0" borderId="55" xfId="0" applyFont="1" applyBorder="1" applyAlignment="1">
      <alignment horizontal="left" vertical="center" wrapText="1"/>
    </xf>
    <xf numFmtId="0" fontId="4" fillId="0" borderId="3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5"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19" fillId="0" borderId="4" xfId="0" applyFont="1" applyBorder="1" applyAlignment="1">
      <alignment horizontal="left" vertical="center"/>
    </xf>
    <xf numFmtId="0" fontId="12" fillId="0" borderId="5"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1" xfId="0" applyFont="1" applyBorder="1" applyAlignment="1">
      <alignment horizontal="center" vertical="center" wrapText="1"/>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0" fillId="0" borderId="61" xfId="0" applyFont="1" applyBorder="1" applyAlignment="1">
      <alignment horizontal="left" vertical="center"/>
    </xf>
    <xf numFmtId="0" fontId="20" fillId="0" borderId="50" xfId="0" applyFont="1" applyBorder="1" applyAlignment="1">
      <alignment horizontal="left" vertical="center"/>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0" fillId="0" borderId="7" xfId="0" applyBorder="1" applyAlignment="1">
      <alignment horizontal="center" vertical="center"/>
    </xf>
    <xf numFmtId="0" fontId="0" fillId="0" borderId="37" xfId="0" applyBorder="1" applyAlignment="1">
      <alignment horizontal="center" vertical="center"/>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 xfId="0" applyBorder="1" applyAlignment="1">
      <alignment horizontal="center" vertical="center" wrapText="1"/>
    </xf>
    <xf numFmtId="0" fontId="20" fillId="0" borderId="33" xfId="0" applyFont="1" applyBorder="1" applyAlignment="1">
      <alignment horizontal="center" vertical="center"/>
    </xf>
    <xf numFmtId="0" fontId="20" fillId="0" borderId="3" xfId="0" applyFont="1" applyBorder="1" applyAlignment="1">
      <alignment horizontal="center" vertical="center"/>
    </xf>
    <xf numFmtId="0" fontId="20" fillId="0" borderId="34" xfId="0" applyFont="1" applyBorder="1" applyAlignment="1">
      <alignment horizontal="center" vertical="center"/>
    </xf>
    <xf numFmtId="0" fontId="20" fillId="0" borderId="4" xfId="0" applyFont="1"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50"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xf>
    <xf numFmtId="0" fontId="4" fillId="0" borderId="3" xfId="0" applyFont="1" applyBorder="1" applyAlignment="1">
      <alignment horizontal="center"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5" fillId="0" borderId="45" xfId="0" applyFont="1" applyBorder="1" applyAlignment="1">
      <alignment horizontal="left" vertical="center" wrapText="1"/>
    </xf>
    <xf numFmtId="0" fontId="5" fillId="0" borderId="68" xfId="0" applyFont="1" applyBorder="1" applyAlignment="1">
      <alignment horizontal="left" vertical="center" wrapText="1"/>
    </xf>
    <xf numFmtId="0" fontId="5" fillId="0" borderId="0" xfId="0" applyFont="1" applyBorder="1" applyAlignment="1">
      <alignment horizontal="left" vertical="center" wrapText="1"/>
    </xf>
    <xf numFmtId="0" fontId="5" fillId="0" borderId="64" xfId="0" applyFont="1" applyBorder="1" applyAlignment="1">
      <alignment horizontal="left" vertical="center" wrapText="1"/>
    </xf>
    <xf numFmtId="0" fontId="5" fillId="0" borderId="62" xfId="0" applyFont="1" applyBorder="1" applyAlignment="1">
      <alignment horizontal="left" vertical="center" wrapText="1"/>
    </xf>
    <xf numFmtId="0" fontId="5" fillId="0" borderId="53" xfId="0" applyFont="1" applyBorder="1" applyAlignment="1">
      <alignment horizontal="left" vertical="center" wrapText="1"/>
    </xf>
    <xf numFmtId="0" fontId="5" fillId="0" borderId="59" xfId="0" applyFont="1" applyBorder="1" applyAlignment="1">
      <alignment horizontal="left" vertical="center" wrapText="1"/>
    </xf>
    <xf numFmtId="0" fontId="4" fillId="0" borderId="35" xfId="0" applyFont="1" applyBorder="1" applyAlignment="1">
      <alignment horizontal="left" vertical="center" wrapText="1"/>
    </xf>
    <xf numFmtId="0" fontId="4" fillId="0" borderId="18" xfId="0" applyFont="1" applyBorder="1" applyAlignment="1">
      <alignment horizontal="left" vertical="center" wrapText="1"/>
    </xf>
    <xf numFmtId="0" fontId="4" fillId="0" borderId="2"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53" xfId="0" applyFont="1" applyBorder="1" applyAlignment="1">
      <alignment horizontal="left" vertical="center" wrapText="1"/>
    </xf>
    <xf numFmtId="0" fontId="4" fillId="0" borderId="59" xfId="0" applyFont="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4"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6" xfId="0" applyFont="1" applyBorder="1" applyAlignment="1">
      <alignment horizontal="center"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50" xfId="0" applyFont="1" applyBorder="1" applyAlignment="1">
      <alignment horizontal="left" vertical="center" wrapText="1"/>
    </xf>
    <xf numFmtId="0" fontId="5" fillId="0" borderId="42" xfId="0" applyFont="1" applyBorder="1" applyAlignment="1">
      <alignment vertical="center" wrapText="1"/>
    </xf>
    <xf numFmtId="0" fontId="5" fillId="0" borderId="16" xfId="0" applyFont="1" applyBorder="1" applyAlignment="1">
      <alignment vertical="center" wrapText="1"/>
    </xf>
    <xf numFmtId="0" fontId="4" fillId="0" borderId="33" xfId="0" applyFont="1" applyBorder="1" applyAlignment="1">
      <alignment vertical="center" wrapText="1"/>
    </xf>
    <xf numFmtId="0" fontId="4" fillId="0" borderId="4" xfId="0" applyFont="1" applyBorder="1" applyAlignment="1">
      <alignment vertical="center" wrapText="1"/>
    </xf>
    <xf numFmtId="0" fontId="8" fillId="0" borderId="35" xfId="0" applyFont="1" applyBorder="1" applyAlignment="1">
      <alignment horizontal="left" vertical="center" wrapText="1"/>
    </xf>
    <xf numFmtId="0" fontId="8" fillId="0" borderId="2" xfId="0" applyFont="1" applyBorder="1" applyAlignment="1">
      <alignment horizontal="left" vertical="center" wrapText="1"/>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5" fillId="0" borderId="25" xfId="0" applyFont="1" applyBorder="1" applyAlignment="1">
      <alignment horizontal="left" vertical="center" wrapText="1"/>
    </xf>
    <xf numFmtId="0" fontId="5" fillId="0" borderId="40" xfId="0" applyFont="1" applyBorder="1" applyAlignment="1">
      <alignment horizontal="left" vertical="center" wrapText="1"/>
    </xf>
    <xf numFmtId="0" fontId="4" fillId="0" borderId="41" xfId="0" applyFont="1" applyBorder="1" applyAlignment="1">
      <alignment vertical="center" wrapText="1"/>
    </xf>
    <xf numFmtId="0" fontId="5" fillId="0" borderId="31" xfId="0" applyFont="1" applyBorder="1" applyAlignment="1">
      <alignment vertical="center" wrapText="1"/>
    </xf>
    <xf numFmtId="0" fontId="5" fillId="0" borderId="8" xfId="0" applyFont="1" applyBorder="1" applyAlignment="1">
      <alignment vertical="center" wrapText="1"/>
    </xf>
    <xf numFmtId="0" fontId="5" fillId="0" borderId="24" xfId="0" applyFont="1" applyBorder="1" applyAlignment="1">
      <alignment vertical="center" wrapText="1"/>
    </xf>
    <xf numFmtId="0" fontId="5" fillId="0" borderId="12" xfId="0" applyFont="1" applyBorder="1" applyAlignment="1">
      <alignment vertical="center" wrapText="1"/>
    </xf>
    <xf numFmtId="0" fontId="5" fillId="0" borderId="25" xfId="0" applyFont="1" applyBorder="1" applyAlignment="1">
      <alignment vertical="center" wrapText="1"/>
    </xf>
    <xf numFmtId="0" fontId="5" fillId="0" borderId="27" xfId="0" applyFont="1" applyBorder="1" applyAlignment="1">
      <alignment vertical="center" wrapText="1"/>
    </xf>
    <xf numFmtId="0" fontId="4" fillId="0" borderId="28" xfId="0" applyFont="1" applyBorder="1" applyAlignment="1">
      <alignment vertical="center" wrapText="1"/>
    </xf>
    <xf numFmtId="0" fontId="4" fillId="0" borderId="30" xfId="0" applyFont="1" applyBorder="1" applyAlignment="1">
      <alignment vertical="center" wrapText="1"/>
    </xf>
    <xf numFmtId="0" fontId="5" fillId="0" borderId="31" xfId="0" applyFont="1" applyBorder="1" applyAlignment="1">
      <alignment horizontal="left" vertical="center" wrapText="1"/>
    </xf>
    <xf numFmtId="0" fontId="5" fillId="0" borderId="38" xfId="0" applyFont="1" applyBorder="1" applyAlignment="1">
      <alignment horizontal="left" vertical="center" wrapText="1"/>
    </xf>
    <xf numFmtId="0" fontId="5" fillId="0" borderId="24" xfId="0" applyFont="1" applyBorder="1" applyAlignment="1">
      <alignment horizontal="left" vertical="center" wrapText="1"/>
    </xf>
    <xf numFmtId="0" fontId="5" fillId="0" borderId="39" xfId="0" applyFont="1" applyBorder="1" applyAlignment="1">
      <alignment horizontal="left" vertical="center" wrapText="1"/>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5" xfId="0" applyFont="1" applyBorder="1" applyAlignment="1">
      <alignment vertical="center" wrapText="1"/>
    </xf>
    <xf numFmtId="0" fontId="4" fillId="0" borderId="27" xfId="0" applyFont="1" applyBorder="1" applyAlignment="1">
      <alignment vertical="center" wrapText="1"/>
    </xf>
    <xf numFmtId="0" fontId="6" fillId="0" borderId="35"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20" fillId="0" borderId="33" xfId="5" applyFont="1" applyBorder="1" applyAlignment="1">
      <alignment horizontal="left" vertical="center"/>
    </xf>
    <xf numFmtId="0" fontId="20" fillId="0" borderId="34" xfId="5" applyFont="1" applyBorder="1" applyAlignment="1">
      <alignment horizontal="left" vertical="center"/>
    </xf>
    <xf numFmtId="0" fontId="20" fillId="0" borderId="4" xfId="5" applyFont="1" applyBorder="1" applyAlignment="1">
      <alignment horizontal="left" vertical="center"/>
    </xf>
    <xf numFmtId="0" fontId="19" fillId="0" borderId="5" xfId="5" applyFont="1" applyBorder="1" applyAlignment="1">
      <alignment horizontal="left" vertical="center"/>
    </xf>
    <xf numFmtId="0" fontId="19" fillId="0" borderId="9" xfId="5" applyFont="1" applyBorder="1" applyAlignment="1">
      <alignment horizontal="left" vertical="center"/>
    </xf>
    <xf numFmtId="0" fontId="19" fillId="0" borderId="55" xfId="5" applyFont="1" applyBorder="1" applyAlignment="1">
      <alignment horizontal="left" vertical="center"/>
    </xf>
    <xf numFmtId="0" fontId="28" fillId="0" borderId="6" xfId="5" applyFont="1" applyBorder="1" applyAlignment="1">
      <alignment horizontal="left" vertical="center" wrapText="1"/>
    </xf>
    <xf numFmtId="0" fontId="28" fillId="0" borderId="10" xfId="5" applyFont="1" applyBorder="1" applyAlignment="1">
      <alignment horizontal="left" vertical="center" wrapText="1"/>
    </xf>
    <xf numFmtId="0" fontId="28" fillId="3" borderId="5" xfId="5" applyFont="1" applyFill="1" applyBorder="1" applyAlignment="1">
      <alignment horizontal="left" vertical="center" wrapText="1"/>
    </xf>
    <xf numFmtId="0" fontId="28" fillId="3" borderId="9" xfId="5" applyFont="1" applyFill="1" applyBorder="1" applyAlignment="1">
      <alignment horizontal="left" vertical="center" wrapText="1"/>
    </xf>
    <xf numFmtId="0" fontId="28" fillId="0" borderId="6" xfId="5" applyFont="1" applyBorder="1" applyAlignment="1">
      <alignment horizontal="center" vertical="center" wrapText="1"/>
    </xf>
    <xf numFmtId="0" fontId="28" fillId="0" borderId="10" xfId="5" applyFont="1" applyBorder="1" applyAlignment="1">
      <alignment horizontal="center" vertical="center" wrapText="1"/>
    </xf>
    <xf numFmtId="0" fontId="28" fillId="0" borderId="51" xfId="5" applyFont="1" applyBorder="1" applyAlignment="1">
      <alignment horizontal="left" vertical="center" wrapText="1"/>
    </xf>
    <xf numFmtId="0" fontId="28" fillId="0" borderId="51" xfId="5" applyFont="1" applyBorder="1" applyAlignment="1">
      <alignment horizontal="center" vertical="center" wrapText="1"/>
    </xf>
    <xf numFmtId="0" fontId="31" fillId="3" borderId="9" xfId="5" applyFont="1" applyFill="1" applyBorder="1" applyAlignment="1">
      <alignment horizontal="left" vertical="center" wrapText="1"/>
    </xf>
    <xf numFmtId="0" fontId="31" fillId="3" borderId="55" xfId="5" applyFont="1" applyFill="1" applyBorder="1" applyAlignment="1">
      <alignment horizontal="left" vertical="center" wrapText="1"/>
    </xf>
    <xf numFmtId="0" fontId="28" fillId="3" borderId="10" xfId="5" applyFont="1" applyFill="1" applyBorder="1" applyAlignment="1">
      <alignment horizontal="left" vertical="center" wrapText="1"/>
    </xf>
    <xf numFmtId="0" fontId="28" fillId="3" borderId="51" xfId="5" applyFont="1" applyFill="1" applyBorder="1" applyAlignment="1">
      <alignment horizontal="left" vertical="center" wrapText="1"/>
    </xf>
    <xf numFmtId="0" fontId="28" fillId="3" borderId="55" xfId="5" applyFont="1" applyFill="1" applyBorder="1" applyAlignment="1">
      <alignment horizontal="left" vertical="center" wrapText="1"/>
    </xf>
    <xf numFmtId="0" fontId="28" fillId="3" borderId="6" xfId="5" applyFont="1" applyFill="1" applyBorder="1" applyAlignment="1">
      <alignment horizontal="left" vertical="center" wrapText="1"/>
    </xf>
    <xf numFmtId="0" fontId="28" fillId="0" borderId="9" xfId="5" applyFont="1" applyBorder="1" applyAlignment="1">
      <alignment horizontal="left" vertical="center" wrapText="1"/>
    </xf>
    <xf numFmtId="0" fontId="28" fillId="0" borderId="55" xfId="5" applyFont="1" applyBorder="1" applyAlignment="1">
      <alignment horizontal="left" vertical="center" wrapText="1"/>
    </xf>
    <xf numFmtId="0" fontId="28" fillId="3" borderId="22" xfId="5" applyFont="1" applyFill="1" applyBorder="1" applyAlignment="1">
      <alignment horizontal="left" vertical="center" wrapText="1"/>
    </xf>
    <xf numFmtId="0" fontId="28" fillId="3" borderId="23" xfId="5" applyFont="1" applyFill="1" applyBorder="1" applyAlignment="1">
      <alignment horizontal="left" vertical="center" wrapText="1"/>
    </xf>
    <xf numFmtId="0" fontId="28" fillId="3" borderId="24" xfId="5" applyFont="1" applyFill="1" applyBorder="1" applyAlignment="1">
      <alignment horizontal="left" vertical="center" wrapText="1"/>
    </xf>
    <xf numFmtId="0" fontId="28" fillId="3" borderId="12" xfId="5" applyFont="1" applyFill="1" applyBorder="1" applyAlignment="1">
      <alignment horizontal="left" vertical="center" wrapText="1"/>
    </xf>
    <xf numFmtId="0" fontId="28" fillId="3" borderId="25" xfId="5" applyFont="1" applyFill="1" applyBorder="1" applyAlignment="1">
      <alignment horizontal="left" vertical="center" wrapText="1"/>
    </xf>
    <xf numFmtId="0" fontId="28" fillId="3" borderId="27" xfId="5" applyFont="1" applyFill="1" applyBorder="1" applyAlignment="1">
      <alignment horizontal="left" vertical="center" wrapText="1"/>
    </xf>
  </cellXfs>
  <cellStyles count="6">
    <cellStyle name="Comma" xfId="1" builtinId="3"/>
    <cellStyle name="Hyperlink 2" xfId="4" xr:uid="{A7E9364D-F43F-4362-A339-84D2DFAE7FEB}"/>
    <cellStyle name="Normal" xfId="0" builtinId="0"/>
    <cellStyle name="Normal 2" xfId="3" xr:uid="{A6F3723A-084B-4905-9FF9-03C523D2DCD3}"/>
    <cellStyle name="Normal 2 2" xfId="5" xr:uid="{E42C015E-9E53-466C-8F2C-D078FEFDE6B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kanak%20mahesh\Data\Mahesh%20Kanak\Integrated%20Reporting\FY%2025\Data%20Files%20-%20FY%2025\New%20Data%20Files\Renewable%20Energy%20-%20Resi%20and%20IC%20&amp;%20IC%20-%20FY%2025.xlsx" TargetMode="External"/><Relationship Id="rId1" Type="http://schemas.openxmlformats.org/officeDocument/2006/relationships/externalLinkPath" Target="Renewable%20Energy%20-%20Resi%20and%20IC%20&amp;%20IC%20-%20FY%202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D:\kanak%20mahesh\Data\Mahesh%20Kanak\GHG%20Accounting\FY%2023\GHG%20Inventory,%20Energy,%20Water%20and%20Waste%20-%20FY%2023.xlsx" TargetMode="External"/><Relationship Id="rId1" Type="http://schemas.openxmlformats.org/officeDocument/2006/relationships/externalLinkPath" Target="/kanak%20mahesh/Data/Mahesh%20Kanak/GHG%20Accounting/FY%2023/GHG%20Inventory,%20Energy,%20Water%20and%20Waste%20-%20FY%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kanak%20mahesh\Data\Mahesh%20Kanak\BRR\BRSR\FY%2023\Data%20Files%20-%20Calculation\BRSR%20-%20Principle%206%20FY%2023.xlsx" TargetMode="External"/><Relationship Id="rId1" Type="http://schemas.openxmlformats.org/officeDocument/2006/relationships/externalLinkPath" Target="/kanak%20mahesh/Data/Mahesh%20Kanak/BRR/BRSR/FY%2023/Data%20Files%20-%20Calculation/BRSR%20-%20Principle%206%20FY%2023.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D:\kanak%20mahesh\Data\Mahesh%20Kanak\BRR\BRSR\FY%2023\Data%20Files%20-%20Calculation\BRSR%20-%20Waste%20Bifurcation%20-%20FY%2023%20(Updated%20on%2011.07.2023).xlsx" TargetMode="External"/><Relationship Id="rId1" Type="http://schemas.openxmlformats.org/officeDocument/2006/relationships/externalLinkPath" Target="/kanak%20mahesh/Data/Mahesh%20Kanak/BRR/BRSR/FY%2023/Data%20Files%20-%20Calculation/BRSR%20-%20Waste%20Bifurcation%20-%20FY%2023%20(Updated%20on%2011.07.202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D:\kanak%20mahesh\Data\Mahesh%20Kanak\Waste%20Management\Waste%20Generation_%20Resi%20+%20IC%20&amp;%20IC_FY%2022.xlsx" TargetMode="External"/><Relationship Id="rId1" Type="http://schemas.openxmlformats.org/officeDocument/2006/relationships/externalLinkPath" Target="/kanak%20mahesh/Data/Mahesh%20Kanak/Waste%20Management/Waste%20Generation_%20Resi%20+%20IC%20&amp;%20IC_FY%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olar - Resi + IC &amp; IC - FY 25"/>
      <sheetName val="Biogas - MWC C"/>
      <sheetName val="Non-RE"/>
      <sheetName val="Energy Outside"/>
    </sheetNames>
    <sheetDataSet>
      <sheetData sheetId="0"/>
      <sheetData sheetId="1"/>
      <sheetData sheetId="2"/>
      <sheetData sheetId="3">
        <row r="12">
          <cell r="F12">
            <v>6.4788656470588233</v>
          </cell>
          <cell r="H12">
            <v>465.48430706983441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ope 1 &amp; 2 and SBT Status - 21"/>
      <sheetName val="Scope 1 &amp; 2 and SBT Status  '22"/>
      <sheetName val="Scope 1 &amp; 2 and SBT Status '23"/>
      <sheetName val="Renewable &amp; Non Renewable Energ"/>
      <sheetName val="Denominator - Office Area"/>
      <sheetName val="Denominator - '23"/>
      <sheetName val="Water - FY 23"/>
      <sheetName val="GRI 2018 - FY 21, FY 22, FY 23 "/>
      <sheetName val="Waste - FY 23"/>
      <sheetName val="Waste - FY 22"/>
      <sheetName val="Scope 1, 2 &amp; 3 emissions-FY 22"/>
      <sheetName val="Scope 1, 2 &amp; 3 emissions-FY 23"/>
      <sheetName val="Scope 3"/>
    </sheetNames>
    <sheetDataSet>
      <sheetData sheetId="0"/>
      <sheetData sheetId="1"/>
      <sheetData sheetId="2"/>
      <sheetData sheetId="3"/>
      <sheetData sheetId="4"/>
      <sheetData sheetId="5"/>
      <sheetData sheetId="6"/>
      <sheetData sheetId="7">
        <row r="4">
          <cell r="J4">
            <v>152.69999999999999</v>
          </cell>
        </row>
        <row r="5">
          <cell r="J5">
            <v>0</v>
          </cell>
        </row>
        <row r="6">
          <cell r="J6">
            <v>8430.8249999999989</v>
          </cell>
        </row>
        <row r="8">
          <cell r="J8">
            <v>465</v>
          </cell>
        </row>
        <row r="9">
          <cell r="J9">
            <v>8958.7530000000006</v>
          </cell>
        </row>
        <row r="10">
          <cell r="J10">
            <v>5593.4130000000005</v>
          </cell>
        </row>
        <row r="16">
          <cell r="F16">
            <v>10774.442000000001</v>
          </cell>
          <cell r="G16">
            <v>1563.8870000000002</v>
          </cell>
        </row>
        <row r="17">
          <cell r="F17">
            <v>89048.846799999999</v>
          </cell>
          <cell r="G17">
            <v>39779.892032258067</v>
          </cell>
          <cell r="I17">
            <v>910520</v>
          </cell>
          <cell r="J17">
            <v>1058928</v>
          </cell>
        </row>
        <row r="18">
          <cell r="F18">
            <v>0</v>
          </cell>
          <cell r="G18">
            <v>8430.8249999999989</v>
          </cell>
        </row>
        <row r="20">
          <cell r="F20">
            <v>1475</v>
          </cell>
          <cell r="G20">
            <v>465</v>
          </cell>
        </row>
        <row r="21">
          <cell r="F21">
            <v>77289.52</v>
          </cell>
          <cell r="G21">
            <v>87379.001000000004</v>
          </cell>
        </row>
        <row r="22">
          <cell r="F22">
            <v>26426.14</v>
          </cell>
          <cell r="G22">
            <v>24001.413</v>
          </cell>
        </row>
        <row r="31">
          <cell r="I31">
            <v>1364216</v>
          </cell>
          <cell r="J31">
            <v>1553329</v>
          </cell>
        </row>
        <row r="32">
          <cell r="I32">
            <v>209090</v>
          </cell>
          <cell r="J32">
            <v>262519</v>
          </cell>
        </row>
      </sheetData>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nominator - Office Area"/>
      <sheetName val="Denominator - '23"/>
      <sheetName val="Renewable &amp; Non Renewable Energ"/>
      <sheetName val="Scope 1 &amp; 2 and SBT Status  '22"/>
      <sheetName val="Scope 1 &amp; 2 and SBT Status '23"/>
      <sheetName val="Water - FY 23"/>
      <sheetName val="GRI 2018 - FY 21, FY 22, FY 23 "/>
      <sheetName val="Scope 1, 2 &amp; 3 emissions-FY 22"/>
      <sheetName val="Scope 1, 2 &amp; 3 emissions-FY 23"/>
      <sheetName val="Waste Category"/>
      <sheetName val="Energy - BRSR"/>
      <sheetName val="Water - BRSR"/>
      <sheetName val="DG Stack emissions - BRSR"/>
      <sheetName val="Scope 1 &amp;2 emissions - BRSR"/>
      <sheetName val="Waste - BRSR"/>
      <sheetName val="Total Electricity - BRSR"/>
      <sheetName val="Water discharge - BRSR"/>
      <sheetName val="Water - stress areas - BRSR"/>
      <sheetName val="Scope 3 - BRSR"/>
    </sheetNames>
    <sheetDataSet>
      <sheetData sheetId="0"/>
      <sheetData sheetId="1"/>
      <sheetData sheetId="2"/>
      <sheetData sheetId="3"/>
      <sheetData sheetId="4"/>
      <sheetData sheetId="5"/>
      <sheetData sheetId="6"/>
      <sheetData sheetId="7"/>
      <sheetData sheetId="8"/>
      <sheetData sheetId="9">
        <row r="4">
          <cell r="E4">
            <v>246.34635</v>
          </cell>
          <cell r="G4">
            <v>83.031000000000006</v>
          </cell>
        </row>
        <row r="5">
          <cell r="E5">
            <v>0</v>
          </cell>
          <cell r="G5">
            <v>0</v>
          </cell>
        </row>
        <row r="7">
          <cell r="G7">
            <v>0</v>
          </cell>
        </row>
        <row r="10">
          <cell r="G10">
            <v>0</v>
          </cell>
        </row>
        <row r="16">
          <cell r="G16">
            <v>0</v>
          </cell>
        </row>
        <row r="17">
          <cell r="G17">
            <v>2132.7060000000001</v>
          </cell>
        </row>
        <row r="18">
          <cell r="G18">
            <v>0</v>
          </cell>
        </row>
        <row r="19">
          <cell r="G19">
            <v>0</v>
          </cell>
        </row>
        <row r="20">
          <cell r="G20">
            <v>32.06</v>
          </cell>
        </row>
        <row r="21">
          <cell r="G21">
            <v>11.234999999999999</v>
          </cell>
        </row>
        <row r="22">
          <cell r="G22">
            <v>0</v>
          </cell>
        </row>
        <row r="23">
          <cell r="G23">
            <v>0</v>
          </cell>
        </row>
        <row r="26">
          <cell r="H26">
            <v>2259.0320000000002</v>
          </cell>
        </row>
        <row r="27">
          <cell r="H27">
            <v>0</v>
          </cell>
        </row>
        <row r="28">
          <cell r="H28">
            <v>0</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G - Kalyan"/>
      <sheetName val="WG - Kalyan 2"/>
      <sheetName val="WG - Palghar 2"/>
      <sheetName val="WG - P21"/>
      <sheetName val="WG - Tathawade"/>
      <sheetName val="WG - Alcove"/>
      <sheetName val="WG - Bloomdale"/>
      <sheetName val="WG - Centralis"/>
      <sheetName val="WG - Citadel"/>
      <sheetName val="WG - Eden"/>
      <sheetName val="WG - Luminare"/>
      <sheetName val="WG - Meridian"/>
      <sheetName val="WG - Nestalgia"/>
      <sheetName val="WG - Province"/>
      <sheetName val="WG - Roots"/>
      <sheetName val="WG - Vicino"/>
      <sheetName val="WG - Worli HO"/>
      <sheetName val="WG - MWC Chennai"/>
      <sheetName val="WG - MWC Jaipur"/>
      <sheetName val="WG - Origins Chennai"/>
      <sheetName val="Consolidated WG - Sites"/>
      <sheetName val="BRSR - Waste Categ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
          <cell r="C7">
            <v>322102.67550000001</v>
          </cell>
        </row>
        <row r="8">
          <cell r="F8">
            <v>0.31</v>
          </cell>
        </row>
        <row r="10">
          <cell r="C10">
            <v>59.71</v>
          </cell>
        </row>
        <row r="16">
          <cell r="C16">
            <v>2237.2179999999998</v>
          </cell>
        </row>
        <row r="17">
          <cell r="C17">
            <v>272.65932999999995</v>
          </cell>
        </row>
        <row r="18">
          <cell r="C18">
            <v>11.98615</v>
          </cell>
        </row>
        <row r="19">
          <cell r="C19">
            <v>14.911154</v>
          </cell>
        </row>
        <row r="20">
          <cell r="C20">
            <v>30.582545000000003</v>
          </cell>
        </row>
        <row r="21">
          <cell r="C21">
            <v>0</v>
          </cell>
        </row>
        <row r="22">
          <cell r="C22">
            <v>0</v>
          </cell>
        </row>
        <row r="23">
          <cell r="C23">
            <v>0</v>
          </cell>
        </row>
        <row r="26">
          <cell r="D26">
            <v>2391.2094389999997</v>
          </cell>
        </row>
        <row r="27">
          <cell r="D27">
            <v>233945.83325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G - Avadi"/>
      <sheetName val="WG - Tathavade"/>
      <sheetName val="WG - Palghar"/>
      <sheetName val="WG - Kalyan"/>
      <sheetName val="WG - P21"/>
      <sheetName val="WG - Alcove"/>
      <sheetName val="WG - Bloomdale"/>
      <sheetName val="WG - Centralis"/>
      <sheetName val="WG - Homeground"/>
      <sheetName val="WG - Kanakapura"/>
      <sheetName val="WG - Lakewoods"/>
      <sheetName val="WG - Luminare"/>
      <sheetName val="WG - Roots"/>
      <sheetName val="WG - Vicino"/>
      <sheetName val="WG - HO Worli"/>
      <sheetName val="WG - RO Chakala"/>
      <sheetName val="BRSR - Waste Category"/>
      <sheetName val="Consolidated WG - Sites"/>
      <sheetName val="Sheet1"/>
      <sheetName val="WG - MWC Chennai"/>
      <sheetName val="WG - MWC Jaipur"/>
      <sheetName val="WG - Origins Ahmedabad"/>
      <sheetName val="WG - Origins Chenna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C6">
            <v>142111.89749999999</v>
          </cell>
        </row>
        <row r="13">
          <cell r="C13">
            <v>207.04</v>
          </cell>
        </row>
        <row r="24">
          <cell r="D24">
            <v>221.28679999999997</v>
          </cell>
        </row>
        <row r="25">
          <cell r="D25">
            <v>140734.1513</v>
          </cell>
        </row>
        <row r="26">
          <cell r="C26">
            <v>1454.9585999999836</v>
          </cell>
        </row>
      </sheetData>
      <sheetData sheetId="17"/>
      <sheetData sheetId="18"/>
      <sheetData sheetId="19"/>
      <sheetData sheetId="20"/>
      <sheetData sheetId="21"/>
      <sheetData sheetId="22"/>
    </sheetDataSet>
  </externalBook>
</externalLink>
</file>

<file path=xl/persons/person.xml><?xml version="1.0" encoding="utf-8"?>
<personList xmlns="http://schemas.microsoft.com/office/spreadsheetml/2018/threadedcomments" xmlns:x="http://schemas.openxmlformats.org/spreadsheetml/2006/main">
  <person displayName="KANAK MAHESH - MLDL" id="{3363115A-AFDB-4185-B0B5-46E68DC94319}" userId="S::23257081@mahindra.com::b1b0ad06-5490-482b-9d14-0ae37b48d43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8" dT="2023-06-11T18:43:19.99" personId="{3363115A-AFDB-4185-B0B5-46E68DC94319}" id="{F68956B6-3019-4449-80A2-02A185A3B350}">
    <text>Bottled, municipal, tanker water</text>
  </threadedComment>
  <threadedComment ref="G8" dT="2023-06-11T18:43:19.99" personId="{3363115A-AFDB-4185-B0B5-46E68DC94319}" id="{E35EFB45-30AF-4746-8F8E-129DA57DC0D1}">
    <text>Bottled, municipal, tanker water</text>
  </threadedComment>
  <threadedComment ref="I8" dT="2023-06-11T18:43:19.99" personId="{3363115A-AFDB-4185-B0B5-46E68DC94319}" id="{6760AFF6-4EE6-4D55-96E3-381C4C6EDCB7}">
    <text>Bottled, municipal, tanker water</text>
  </threadedComment>
  <threadedComment ref="K8" dT="2025-05-18T07:27:23.53" personId="{3363115A-AFDB-4185-B0B5-46E68DC94319}" id="{0CE1FFDA-89B5-43F9-8A84-E32EE65CD3A6}">
    <text>Bottled, municipal, tanker water</text>
  </threadedComment>
  <threadedComment ref="D10" dT="2024-06-02T13:48:23.56" personId="{3363115A-AFDB-4185-B0B5-46E68DC94319}" id="{CB47EF38-6F96-49AD-A959-01D4E7E3CA64}">
    <text>Rainwater + wastewater from another source + recycled and reused water</text>
  </threadedComment>
  <threadedComment ref="E10" dT="2023-06-11T18:44:48.79" personId="{3363115A-AFDB-4185-B0B5-46E68DC94319}" id="{AC3119DD-3FD2-4DA4-90BF-3AD7FA0CE7D5}">
    <text>Rainwater+recycled water</text>
  </threadedComment>
  <threadedComment ref="F10" dT="2024-06-02T13:48:23.56" personId="{3363115A-AFDB-4185-B0B5-46E68DC94319}" id="{5FEEAE7D-6A25-49B9-B67B-9DE280BB7CC3}">
    <text>Rainwater + wastewater from another source</text>
  </threadedComment>
  <threadedComment ref="G10" dT="2023-06-11T18:44:48.79" personId="{3363115A-AFDB-4185-B0B5-46E68DC94319}" id="{3148FB3E-48B1-4332-8DA5-D670DBE166E9}">
    <text>Rainwater + recycled water</text>
  </threadedComment>
  <threadedComment ref="I10" dT="2023-06-11T18:44:48.79" personId="{3363115A-AFDB-4185-B0B5-46E68DC94319}" id="{FFB0F858-61B0-4327-80D1-519DB22381D3}">
    <text>Rainwater + recycled water</text>
  </threadedComment>
</ThreadedComments>
</file>

<file path=xl/threadedComments/threadedComment2.xml><?xml version="1.0" encoding="utf-8"?>
<ThreadedComments xmlns="http://schemas.microsoft.com/office/spreadsheetml/2018/threadedcomments" xmlns:x="http://schemas.openxmlformats.org/spreadsheetml/2006/main">
  <threadedComment ref="E11" dT="2023-06-11T18:43:19.99" personId="{3363115A-AFDB-4185-B0B5-46E68DC94319}" id="{1A3C4FA9-5ED5-4D58-8EEF-6B043D18A02D}">
    <text>Bottled, municipal, tanker water</text>
  </threadedComment>
  <threadedComment ref="G11" dT="2023-06-11T18:43:19.99" personId="{3363115A-AFDB-4185-B0B5-46E68DC94319}" id="{C84A4D9E-AE65-4FB6-8D04-32918EE00E10}">
    <text>Bottled, municipal, tanker water</text>
  </threadedComment>
  <threadedComment ref="I11" dT="2023-06-11T18:43:19.99" personId="{3363115A-AFDB-4185-B0B5-46E68DC94319}" id="{7FCBF16E-970A-415D-BD05-3BC209C91ADB}">
    <text>Bottled, municipal, tanker water</text>
  </threadedComment>
  <threadedComment ref="K11" dT="2025-06-13T09:48:42.75" personId="{3363115A-AFDB-4185-B0B5-46E68DC94319}" id="{C32CCBD8-B6AC-4852-8125-A589814F636D}">
    <text>Bottled, municipal, tanker water</text>
  </threadedComment>
  <threadedComment ref="D13" dT="2024-06-02T13:48:16.54" personId="{3363115A-AFDB-4185-B0B5-46E68DC94319}" id="{2C2966A7-9F3B-4EB2-9FAC-5CD492289730}">
    <text>Rainwater + wastewater from another source + recycled + reused water</text>
  </threadedComment>
  <threadedComment ref="E13" dT="2023-06-11T18:44:48.79" personId="{3363115A-AFDB-4185-B0B5-46E68DC94319}" id="{A917B173-B46A-4833-A7E0-E29F292571F8}">
    <text>Rainwater + recycled water</text>
  </threadedComment>
  <threadedComment ref="F13" dT="2024-06-02T13:48:16.54" personId="{3363115A-AFDB-4185-B0B5-46E68DC94319}" id="{F407C7C2-24DB-4C8B-AD2C-464BEEAC4D7D}">
    <text>Rainwater + wastewater from another source + recycled + reused water</text>
  </threadedComment>
  <threadedComment ref="G13" dT="2023-06-11T18:44:48.79" personId="{3363115A-AFDB-4185-B0B5-46E68DC94319}" id="{EA484CB0-26A3-47C4-93E9-A7D44DC18A8C}">
    <text>Rainwater + recycled water</text>
  </threadedComment>
  <threadedComment ref="H13" dT="2025-05-18T07:33:30.97" personId="{3363115A-AFDB-4185-B0B5-46E68DC94319}" id="{47FCFCBD-6EA8-48B8-AAAB-36D99F19620D}">
    <text>Rainwater + wastewater from another source + recycled + reused water</text>
  </threadedComment>
  <threadedComment ref="I13" dT="2023-06-11T18:44:48.79" personId="{3363115A-AFDB-4185-B0B5-46E68DC94319}" id="{D140BFF0-B732-4F04-B47A-39DFB28A5223}">
    <text>Rainwater + recycled water</text>
  </threadedComment>
  <threadedComment ref="J13" dT="2025-05-18T07:33:38.04" personId="{3363115A-AFDB-4185-B0B5-46E68DC94319}" id="{166A699A-A66E-4491-83E7-6549AB828CEA}">
    <text>Rainwater + wastewater from another source + recycled + reused water</text>
  </threadedComment>
  <threadedComment ref="K13" dT="2025-05-18T07:33:56.19" personId="{3363115A-AFDB-4185-B0B5-46E68DC94319}" id="{BE081166-6793-41A9-8FCD-02454BC2B82B}">
    <text>Rainwater + recycled water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hyperlink" Target="https://ww2.arb.ca.gov/resources/documents/high-gwp-refrigerants" TargetMode="External"/><Relationship Id="rId2" Type="http://schemas.openxmlformats.org/officeDocument/2006/relationships/hyperlink" Target="https://ghgprotocol.org/sites/default/files/hfc-cfc_1.pdf" TargetMode="External"/><Relationship Id="rId1" Type="http://schemas.openxmlformats.org/officeDocument/2006/relationships/hyperlink" Target="https://c.environmentalpaper.org/individual.html"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7F7B-1537-453E-A319-4E566AF623F0}">
  <dimension ref="A1:P63"/>
  <sheetViews>
    <sheetView tabSelected="1" topLeftCell="A33" zoomScale="98" zoomScaleNormal="98" workbookViewId="0">
      <selection activeCell="D38" sqref="D38"/>
    </sheetView>
  </sheetViews>
  <sheetFormatPr defaultColWidth="16.26953125" defaultRowHeight="14.5" x14ac:dyDescent="0.35"/>
  <cols>
    <col min="1" max="3" width="29.453125" customWidth="1"/>
    <col min="4" max="4" width="23.1796875" customWidth="1"/>
  </cols>
  <sheetData>
    <row r="1" spans="1:16" ht="17.5" thickBot="1" x14ac:dyDescent="0.4">
      <c r="A1" s="426" t="s">
        <v>325</v>
      </c>
      <c r="B1" s="427"/>
      <c r="C1" s="427"/>
      <c r="D1" s="427"/>
      <c r="E1" s="427"/>
      <c r="F1" s="427"/>
      <c r="G1" s="427"/>
      <c r="H1" s="427"/>
      <c r="I1" s="427"/>
      <c r="J1" s="427"/>
      <c r="K1" s="427"/>
      <c r="L1" s="428"/>
    </row>
    <row r="2" spans="1:16" ht="15" thickBot="1" x14ac:dyDescent="0.4"/>
    <row r="3" spans="1:16" x14ac:dyDescent="0.35">
      <c r="A3" s="441" t="s">
        <v>86</v>
      </c>
      <c r="B3" s="449" t="s">
        <v>78</v>
      </c>
      <c r="C3" s="451" t="s">
        <v>46</v>
      </c>
      <c r="D3" s="441" t="s">
        <v>1</v>
      </c>
      <c r="E3" s="436" t="s">
        <v>324</v>
      </c>
      <c r="F3" s="437"/>
      <c r="G3" s="436" t="s">
        <v>151</v>
      </c>
      <c r="H3" s="437"/>
      <c r="I3" s="436" t="s">
        <v>2</v>
      </c>
      <c r="J3" s="437"/>
      <c r="K3" s="436" t="s">
        <v>14</v>
      </c>
      <c r="L3" s="437"/>
    </row>
    <row r="4" spans="1:16" ht="15" thickBot="1" x14ac:dyDescent="0.4">
      <c r="A4" s="442"/>
      <c r="B4" s="450"/>
      <c r="C4" s="452"/>
      <c r="D4" s="442"/>
      <c r="E4" s="36" t="s">
        <v>15</v>
      </c>
      <c r="F4" s="219" t="s">
        <v>16</v>
      </c>
      <c r="G4" s="36" t="s">
        <v>15</v>
      </c>
      <c r="H4" s="219" t="s">
        <v>16</v>
      </c>
      <c r="I4" s="36" t="s">
        <v>15</v>
      </c>
      <c r="J4" s="219" t="s">
        <v>16</v>
      </c>
      <c r="K4" s="36" t="s">
        <v>15</v>
      </c>
      <c r="L4" s="219" t="s">
        <v>16</v>
      </c>
    </row>
    <row r="5" spans="1:16" ht="39" x14ac:dyDescent="0.35">
      <c r="A5" s="443" t="s">
        <v>83</v>
      </c>
      <c r="B5" s="61" t="s">
        <v>79</v>
      </c>
      <c r="C5" s="234" t="s">
        <v>90</v>
      </c>
      <c r="D5" s="2" t="s">
        <v>87</v>
      </c>
      <c r="E5" s="152">
        <v>115.90900000000001</v>
      </c>
      <c r="F5" s="151">
        <v>59.884999999999998</v>
      </c>
      <c r="G5" s="152">
        <v>39.719000000000001</v>
      </c>
      <c r="H5" s="151">
        <v>80.335999999999999</v>
      </c>
      <c r="I5" s="152">
        <v>32.020000000000003</v>
      </c>
      <c r="J5" s="151">
        <v>54.05</v>
      </c>
      <c r="K5" s="152">
        <v>62.721999999999994</v>
      </c>
      <c r="L5" s="151">
        <v>92.138999999999996</v>
      </c>
    </row>
    <row r="6" spans="1:16" ht="28" x14ac:dyDescent="0.35">
      <c r="A6" s="444"/>
      <c r="B6" s="380" t="s">
        <v>365</v>
      </c>
      <c r="C6" s="381" t="s">
        <v>364</v>
      </c>
      <c r="D6" s="2" t="s">
        <v>87</v>
      </c>
      <c r="E6" s="382" t="s">
        <v>6</v>
      </c>
      <c r="F6" s="413">
        <v>35.444000000000003</v>
      </c>
      <c r="G6" s="382" t="s">
        <v>6</v>
      </c>
      <c r="H6" s="383" t="s">
        <v>6</v>
      </c>
      <c r="I6" s="382" t="s">
        <v>6</v>
      </c>
      <c r="J6" s="383" t="s">
        <v>6</v>
      </c>
      <c r="K6" s="382"/>
      <c r="L6" s="383" t="s">
        <v>6</v>
      </c>
    </row>
    <row r="7" spans="1:16" ht="39.5" thickBot="1" x14ac:dyDescent="0.4">
      <c r="A7" s="445"/>
      <c r="B7" s="62" t="s">
        <v>363</v>
      </c>
      <c r="C7" s="235" t="s">
        <v>91</v>
      </c>
      <c r="D7" s="243" t="s">
        <v>87</v>
      </c>
      <c r="E7" s="153" t="s">
        <v>6</v>
      </c>
      <c r="F7" s="222">
        <v>70.329038359999998</v>
      </c>
      <c r="G7" s="153" t="s">
        <v>6</v>
      </c>
      <c r="H7" s="222">
        <v>64.02369660049996</v>
      </c>
      <c r="I7" s="153" t="s">
        <v>6</v>
      </c>
      <c r="J7" s="222">
        <v>61.459449798999998</v>
      </c>
      <c r="K7" s="153" t="s">
        <v>6</v>
      </c>
      <c r="L7" s="222">
        <v>56.701478341499993</v>
      </c>
      <c r="M7" s="74"/>
    </row>
    <row r="8" spans="1:16" ht="28.5" thickBot="1" x14ac:dyDescent="0.4">
      <c r="A8" s="453" t="s">
        <v>73</v>
      </c>
      <c r="B8" s="454"/>
      <c r="C8" s="454"/>
      <c r="D8" s="30" t="s">
        <v>89</v>
      </c>
      <c r="E8" s="154">
        <f t="shared" ref="E8:L8" si="0">SUM(E5:E7)</f>
        <v>115.90900000000001</v>
      </c>
      <c r="F8" s="155">
        <f t="shared" si="0"/>
        <v>165.65803836000001</v>
      </c>
      <c r="G8" s="154">
        <f t="shared" si="0"/>
        <v>39.719000000000001</v>
      </c>
      <c r="H8" s="155">
        <f t="shared" si="0"/>
        <v>144.35969660049994</v>
      </c>
      <c r="I8" s="154">
        <f t="shared" si="0"/>
        <v>32.020000000000003</v>
      </c>
      <c r="J8" s="155">
        <f t="shared" si="0"/>
        <v>115.509449799</v>
      </c>
      <c r="K8" s="154">
        <f t="shared" si="0"/>
        <v>62.721999999999994</v>
      </c>
      <c r="L8" s="155">
        <f t="shared" si="0"/>
        <v>148.84047834149999</v>
      </c>
      <c r="N8" s="77"/>
      <c r="O8" s="77"/>
      <c r="P8" s="77"/>
    </row>
    <row r="9" spans="1:16" ht="16" thickBot="1" x14ac:dyDescent="0.4">
      <c r="A9" s="75"/>
      <c r="B9" s="76"/>
      <c r="C9" s="236"/>
      <c r="D9" s="30"/>
      <c r="E9" s="156"/>
      <c r="F9" s="260"/>
      <c r="G9" s="156"/>
      <c r="H9" s="260"/>
      <c r="I9" s="156"/>
      <c r="J9" s="260"/>
      <c r="K9" s="157"/>
      <c r="L9" s="158"/>
    </row>
    <row r="10" spans="1:16" ht="39.5" thickBot="1" x14ac:dyDescent="0.4">
      <c r="A10" s="108" t="s">
        <v>84</v>
      </c>
      <c r="B10" s="109" t="s">
        <v>81</v>
      </c>
      <c r="C10" s="221" t="s">
        <v>92</v>
      </c>
      <c r="D10" s="244" t="s">
        <v>139</v>
      </c>
      <c r="E10" s="111">
        <v>984.59299999999996</v>
      </c>
      <c r="F10" s="110">
        <v>1412.2239999999999</v>
      </c>
      <c r="G10" s="111">
        <v>733.53899999999999</v>
      </c>
      <c r="H10" s="110">
        <v>1423.49</v>
      </c>
      <c r="I10" s="111">
        <v>685.170634561111</v>
      </c>
      <c r="J10" s="110">
        <v>1551.8878375000002</v>
      </c>
      <c r="K10" s="111">
        <v>644.71565583810604</v>
      </c>
      <c r="L10" s="110">
        <v>2074.6619300000002</v>
      </c>
    </row>
    <row r="11" spans="1:16" ht="28.5" thickBot="1" x14ac:dyDescent="0.4">
      <c r="A11" s="432" t="s">
        <v>74</v>
      </c>
      <c r="B11" s="433"/>
      <c r="C11" s="433"/>
      <c r="D11" s="252" t="s">
        <v>140</v>
      </c>
      <c r="E11" s="258">
        <f t="shared" ref="E11:L11" si="1">E10</f>
        <v>984.59299999999996</v>
      </c>
      <c r="F11" s="245">
        <f t="shared" si="1"/>
        <v>1412.2239999999999</v>
      </c>
      <c r="G11" s="258">
        <f t="shared" si="1"/>
        <v>733.53899999999999</v>
      </c>
      <c r="H11" s="245">
        <f t="shared" si="1"/>
        <v>1423.49</v>
      </c>
      <c r="I11" s="258">
        <f t="shared" si="1"/>
        <v>685.170634561111</v>
      </c>
      <c r="J11" s="245">
        <f t="shared" si="1"/>
        <v>1551.8878375000002</v>
      </c>
      <c r="K11" s="258">
        <f t="shared" si="1"/>
        <v>644.71565583810604</v>
      </c>
      <c r="L11" s="245">
        <f t="shared" si="1"/>
        <v>2074.6619300000002</v>
      </c>
      <c r="N11" s="144"/>
      <c r="O11" s="145"/>
      <c r="P11" s="145"/>
    </row>
    <row r="12" spans="1:16" ht="28" x14ac:dyDescent="0.35">
      <c r="A12" s="446" t="s">
        <v>85</v>
      </c>
      <c r="B12" s="446" t="s">
        <v>143</v>
      </c>
      <c r="C12" s="237" t="s">
        <v>93</v>
      </c>
      <c r="D12" s="246" t="s">
        <v>139</v>
      </c>
      <c r="E12" s="120">
        <v>125472.80887123955</v>
      </c>
      <c r="F12" s="112">
        <v>2065.29140831</v>
      </c>
      <c r="G12" s="120">
        <v>182937.16275110285</v>
      </c>
      <c r="H12" s="112">
        <v>6099.8488279000003</v>
      </c>
      <c r="I12" s="120">
        <v>133079.78</v>
      </c>
      <c r="J12" s="112">
        <v>4722.6799999999994</v>
      </c>
      <c r="K12" s="113">
        <v>203337.23050941684</v>
      </c>
      <c r="L12" s="112">
        <v>13100.954732400001</v>
      </c>
      <c r="N12" s="145"/>
      <c r="O12" s="145"/>
      <c r="P12" s="145"/>
    </row>
    <row r="13" spans="1:16" ht="28" x14ac:dyDescent="0.35">
      <c r="A13" s="447"/>
      <c r="B13" s="447"/>
      <c r="C13" s="238" t="s">
        <v>28</v>
      </c>
      <c r="D13" s="247" t="s">
        <v>139</v>
      </c>
      <c r="E13" s="101">
        <v>64.195685200000014</v>
      </c>
      <c r="F13" s="114">
        <v>13.304606</v>
      </c>
      <c r="G13" s="101">
        <v>29.535609732000005</v>
      </c>
      <c r="H13" s="114">
        <v>27.735807600000001</v>
      </c>
      <c r="I13" s="101">
        <v>19.68</v>
      </c>
      <c r="J13" s="114">
        <v>10.35</v>
      </c>
      <c r="K13" s="115">
        <v>20.619242688000003</v>
      </c>
      <c r="L13" s="114">
        <v>11.854929600000002</v>
      </c>
      <c r="N13" s="145"/>
      <c r="O13" s="145"/>
      <c r="P13" s="145"/>
    </row>
    <row r="14" spans="1:16" ht="28" x14ac:dyDescent="0.35">
      <c r="A14" s="447"/>
      <c r="B14" s="447"/>
      <c r="C14" s="238" t="s">
        <v>94</v>
      </c>
      <c r="D14" s="247" t="s">
        <v>139</v>
      </c>
      <c r="E14" s="101">
        <v>867.33399999999995</v>
      </c>
      <c r="F14" s="114">
        <v>0</v>
      </c>
      <c r="G14" s="101">
        <v>763.36900000000003</v>
      </c>
      <c r="H14" s="114">
        <v>10.661</v>
      </c>
      <c r="I14" s="101">
        <v>735.13699999999994</v>
      </c>
      <c r="J14" s="114">
        <v>0</v>
      </c>
      <c r="K14" s="115">
        <v>745.61299999999994</v>
      </c>
      <c r="L14" s="114">
        <v>3.835</v>
      </c>
      <c r="N14" s="145"/>
      <c r="O14" s="145"/>
      <c r="P14" s="145"/>
    </row>
    <row r="15" spans="1:16" ht="28.5" thickBot="1" x14ac:dyDescent="0.4">
      <c r="A15" s="447"/>
      <c r="B15" s="448"/>
      <c r="C15" s="239" t="s">
        <v>95</v>
      </c>
      <c r="D15" s="248" t="s">
        <v>139</v>
      </c>
      <c r="E15" s="94">
        <v>472.87599999999998</v>
      </c>
      <c r="F15" s="116">
        <v>1147.713</v>
      </c>
      <c r="G15" s="94">
        <v>346.94499999999999</v>
      </c>
      <c r="H15" s="116">
        <v>74.040000000000006</v>
      </c>
      <c r="I15" s="94">
        <v>579.95399999999995</v>
      </c>
      <c r="J15" s="116">
        <v>0</v>
      </c>
      <c r="K15" s="117">
        <v>160.369</v>
      </c>
      <c r="L15" s="116">
        <v>43.451999999999998</v>
      </c>
      <c r="N15" s="145"/>
      <c r="O15" s="145"/>
      <c r="P15" s="145"/>
    </row>
    <row r="16" spans="1:16" ht="39.5" thickBot="1" x14ac:dyDescent="0.4">
      <c r="A16" s="447"/>
      <c r="B16" s="96" t="s">
        <v>144</v>
      </c>
      <c r="C16" s="240" t="s">
        <v>108</v>
      </c>
      <c r="D16" s="244" t="s">
        <v>139</v>
      </c>
      <c r="E16" s="97">
        <v>478.29710427500004</v>
      </c>
      <c r="F16" s="110">
        <v>86.111975000000001</v>
      </c>
      <c r="G16" s="97">
        <v>504.37459943000005</v>
      </c>
      <c r="H16" s="110">
        <v>97.474637500000028</v>
      </c>
      <c r="I16" s="97">
        <v>229.1</v>
      </c>
      <c r="J16" s="110">
        <v>50.63</v>
      </c>
      <c r="K16" s="111">
        <v>207.32416226000001</v>
      </c>
      <c r="L16" s="110">
        <v>28.092112500000006</v>
      </c>
      <c r="N16" s="145"/>
      <c r="O16" s="145"/>
      <c r="P16" s="145"/>
    </row>
    <row r="17" spans="1:16" ht="28" x14ac:dyDescent="0.35">
      <c r="A17" s="447"/>
      <c r="B17" s="455" t="s">
        <v>145</v>
      </c>
      <c r="C17" s="241" t="s">
        <v>96</v>
      </c>
      <c r="D17" s="249" t="s">
        <v>139</v>
      </c>
      <c r="E17" s="99">
        <v>40.322552126000005</v>
      </c>
      <c r="F17" s="118">
        <v>2.3023706967499997</v>
      </c>
      <c r="G17" s="99">
        <v>35.570800600000005</v>
      </c>
      <c r="H17" s="118">
        <v>2.7798679257500001</v>
      </c>
      <c r="I17" s="99">
        <v>100.03743572087998</v>
      </c>
      <c r="J17" s="118">
        <v>0.83207882799999999</v>
      </c>
      <c r="K17" s="119">
        <v>31.682939652000002</v>
      </c>
      <c r="L17" s="118">
        <v>2.9671525000000001E-2</v>
      </c>
      <c r="N17" s="145"/>
      <c r="O17" s="145"/>
      <c r="P17" s="145"/>
    </row>
    <row r="18" spans="1:16" ht="39.5" thickBot="1" x14ac:dyDescent="0.4">
      <c r="A18" s="447"/>
      <c r="B18" s="456"/>
      <c r="C18" s="239" t="s">
        <v>97</v>
      </c>
      <c r="D18" s="248" t="s">
        <v>139</v>
      </c>
      <c r="E18" s="117">
        <v>11.115883146969889</v>
      </c>
      <c r="F18" s="116">
        <v>173.05609589836294</v>
      </c>
      <c r="G18" s="117">
        <v>107.24996870620265</v>
      </c>
      <c r="H18" s="116">
        <v>146.61196580817867</v>
      </c>
      <c r="I18" s="117">
        <v>188.60901863414691</v>
      </c>
      <c r="J18" s="116">
        <v>556.71410964499989</v>
      </c>
      <c r="K18" s="117">
        <v>56.060876659011392</v>
      </c>
      <c r="L18" s="116">
        <v>310.43752523460017</v>
      </c>
      <c r="N18" s="145"/>
      <c r="O18" s="145"/>
      <c r="P18" s="145"/>
    </row>
    <row r="19" spans="1:16" ht="28" x14ac:dyDescent="0.35">
      <c r="A19" s="447"/>
      <c r="B19" s="455" t="s">
        <v>146</v>
      </c>
      <c r="C19" s="241" t="s">
        <v>98</v>
      </c>
      <c r="D19" s="249" t="s">
        <v>139</v>
      </c>
      <c r="E19" s="119">
        <v>213.685</v>
      </c>
      <c r="F19" s="118">
        <v>28.943000000000001</v>
      </c>
      <c r="G19" s="119">
        <v>185.25800000000001</v>
      </c>
      <c r="H19" s="118">
        <v>35.534000000000006</v>
      </c>
      <c r="I19" s="119">
        <v>200.85300000000001</v>
      </c>
      <c r="J19" s="118">
        <v>25.48</v>
      </c>
      <c r="K19" s="119">
        <v>96.59</v>
      </c>
      <c r="L19" s="118">
        <v>14.088000000000001</v>
      </c>
      <c r="N19" s="145"/>
      <c r="O19" s="145"/>
      <c r="P19" s="145"/>
    </row>
    <row r="20" spans="1:16" ht="28.5" thickBot="1" x14ac:dyDescent="0.4">
      <c r="A20" s="447"/>
      <c r="B20" s="456"/>
      <c r="C20" s="239" t="s">
        <v>99</v>
      </c>
      <c r="D20" s="248" t="s">
        <v>139</v>
      </c>
      <c r="E20" s="117">
        <v>33.536657481481484</v>
      </c>
      <c r="F20" s="116">
        <v>38.234615999999995</v>
      </c>
      <c r="G20" s="117">
        <v>36.654271999999999</v>
      </c>
      <c r="H20" s="116">
        <v>40.919927999999992</v>
      </c>
      <c r="I20" s="117">
        <v>41.53</v>
      </c>
      <c r="J20" s="116">
        <v>25.509999999999998</v>
      </c>
      <c r="K20" s="117">
        <v>22.264151500000001</v>
      </c>
      <c r="L20" s="116">
        <v>8.2788800000000009</v>
      </c>
      <c r="N20" s="145"/>
      <c r="O20" s="145"/>
      <c r="P20" s="145"/>
    </row>
    <row r="21" spans="1:16" ht="28.5" thickBot="1" x14ac:dyDescent="0.4">
      <c r="A21" s="447"/>
      <c r="B21" s="96" t="s">
        <v>147</v>
      </c>
      <c r="C21" s="240" t="s">
        <v>100</v>
      </c>
      <c r="D21" s="244" t="s">
        <v>139</v>
      </c>
      <c r="E21" s="97">
        <v>192.1601416884601</v>
      </c>
      <c r="F21" s="98">
        <v>57.13210583787879</v>
      </c>
      <c r="G21" s="97">
        <v>215.33270057064931</v>
      </c>
      <c r="H21" s="98">
        <v>62.178949744410716</v>
      </c>
      <c r="I21" s="97">
        <v>289.04000000000002</v>
      </c>
      <c r="J21" s="98">
        <v>81.710000000000008</v>
      </c>
      <c r="K21" s="97">
        <v>359.9109403780256</v>
      </c>
      <c r="L21" s="98">
        <v>70.019492805297062</v>
      </c>
      <c r="N21" s="145"/>
      <c r="O21" s="145"/>
      <c r="P21" s="145"/>
    </row>
    <row r="22" spans="1:16" ht="28" x14ac:dyDescent="0.35">
      <c r="A22" s="447"/>
      <c r="B22" s="455" t="s">
        <v>148</v>
      </c>
      <c r="C22" s="241" t="s">
        <v>82</v>
      </c>
      <c r="D22" s="249" t="s">
        <v>139</v>
      </c>
      <c r="E22" s="99">
        <v>131.6</v>
      </c>
      <c r="F22" s="100">
        <v>94.003000000000014</v>
      </c>
      <c r="G22" s="99">
        <v>119.86500000000001</v>
      </c>
      <c r="H22" s="100">
        <v>91.631</v>
      </c>
      <c r="I22" s="99">
        <v>94.838999999999999</v>
      </c>
      <c r="J22" s="100" t="s">
        <v>6</v>
      </c>
      <c r="K22" s="119" t="s">
        <v>6</v>
      </c>
      <c r="L22" s="100" t="s">
        <v>6</v>
      </c>
      <c r="N22" s="146"/>
      <c r="O22" s="147"/>
      <c r="P22" s="145"/>
    </row>
    <row r="23" spans="1:16" ht="26" x14ac:dyDescent="0.35">
      <c r="A23" s="447"/>
      <c r="B23" s="439"/>
      <c r="C23" s="242" t="s">
        <v>153</v>
      </c>
      <c r="D23" s="250" t="s">
        <v>138</v>
      </c>
      <c r="E23" s="103">
        <v>2E-3</v>
      </c>
      <c r="F23" s="104">
        <v>0.48399999999999999</v>
      </c>
      <c r="G23" s="103" t="s">
        <v>6</v>
      </c>
      <c r="H23" s="104">
        <v>0.27500000000000002</v>
      </c>
      <c r="I23" s="103" t="s">
        <v>6</v>
      </c>
      <c r="J23" s="104" t="s">
        <v>6</v>
      </c>
      <c r="K23" s="143" t="s">
        <v>6</v>
      </c>
      <c r="L23" s="104" t="s">
        <v>6</v>
      </c>
      <c r="N23" s="146"/>
      <c r="O23" s="147"/>
      <c r="P23" s="145"/>
    </row>
    <row r="24" spans="1:16" ht="28.5" thickBot="1" x14ac:dyDescent="0.4">
      <c r="A24" s="447"/>
      <c r="B24" s="456"/>
      <c r="C24" s="239" t="s">
        <v>101</v>
      </c>
      <c r="D24" s="248" t="s">
        <v>139</v>
      </c>
      <c r="E24" s="94">
        <v>53.656109999999998</v>
      </c>
      <c r="F24" s="95">
        <v>0</v>
      </c>
      <c r="G24" s="94">
        <v>45.673670000000001</v>
      </c>
      <c r="H24" s="95">
        <v>0</v>
      </c>
      <c r="I24" s="94">
        <v>45.67</v>
      </c>
      <c r="J24" s="95" t="s">
        <v>6</v>
      </c>
      <c r="K24" s="94">
        <v>34.874068083333334</v>
      </c>
      <c r="L24" s="95" t="s">
        <v>6</v>
      </c>
      <c r="N24" s="148"/>
      <c r="O24" s="147"/>
      <c r="P24" s="145"/>
    </row>
    <row r="25" spans="1:16" ht="28" x14ac:dyDescent="0.35">
      <c r="A25" s="447"/>
      <c r="B25" s="455" t="s">
        <v>149</v>
      </c>
      <c r="C25" s="241" t="s">
        <v>102</v>
      </c>
      <c r="D25" s="249" t="s">
        <v>139</v>
      </c>
      <c r="E25" s="99">
        <v>54721.335999999996</v>
      </c>
      <c r="F25" s="100">
        <v>235107.62</v>
      </c>
      <c r="G25" s="99">
        <v>39151.023999999998</v>
      </c>
      <c r="H25" s="100">
        <v>219082.204</v>
      </c>
      <c r="I25" s="99">
        <v>102981.397</v>
      </c>
      <c r="J25" s="100">
        <v>178638.36600000001</v>
      </c>
      <c r="K25" s="99">
        <v>43683.222999999998</v>
      </c>
      <c r="L25" s="100">
        <v>174249.288</v>
      </c>
      <c r="N25" s="149"/>
      <c r="O25" s="147"/>
      <c r="P25" s="145"/>
    </row>
    <row r="26" spans="1:16" ht="28" x14ac:dyDescent="0.35">
      <c r="A26" s="447"/>
      <c r="B26" s="457"/>
      <c r="C26" s="238" t="s">
        <v>103</v>
      </c>
      <c r="D26" s="247" t="s">
        <v>139</v>
      </c>
      <c r="E26" s="101">
        <v>28649.46</v>
      </c>
      <c r="F26" s="102">
        <v>0</v>
      </c>
      <c r="G26" s="101">
        <v>142538.00399999999</v>
      </c>
      <c r="H26" s="102">
        <v>0</v>
      </c>
      <c r="I26" s="101">
        <v>49471.323999999993</v>
      </c>
      <c r="J26" s="102">
        <v>0</v>
      </c>
      <c r="K26" s="101">
        <v>136623.98499999999</v>
      </c>
      <c r="L26" s="102">
        <v>0</v>
      </c>
      <c r="N26" s="149"/>
      <c r="O26" s="147"/>
      <c r="P26" s="145"/>
    </row>
    <row r="27" spans="1:16" ht="28" x14ac:dyDescent="0.35">
      <c r="A27" s="447"/>
      <c r="B27" s="457"/>
      <c r="C27" s="238" t="s">
        <v>104</v>
      </c>
      <c r="D27" s="247" t="s">
        <v>139</v>
      </c>
      <c r="E27" s="101">
        <v>3419.2137513244079</v>
      </c>
      <c r="F27" s="102">
        <v>0</v>
      </c>
      <c r="G27" s="101">
        <v>8013.7701125145486</v>
      </c>
      <c r="H27" s="102">
        <v>0</v>
      </c>
      <c r="I27" s="101">
        <v>15026.390207063265</v>
      </c>
      <c r="J27" s="102">
        <v>0</v>
      </c>
      <c r="K27" s="101">
        <v>8628.1329596972409</v>
      </c>
      <c r="L27" s="102">
        <v>0</v>
      </c>
      <c r="N27" s="148"/>
      <c r="O27" s="147"/>
      <c r="P27" s="145"/>
    </row>
    <row r="28" spans="1:16" ht="28.5" thickBot="1" x14ac:dyDescent="0.4">
      <c r="A28" s="447"/>
      <c r="B28" s="456"/>
      <c r="C28" s="239" t="s">
        <v>107</v>
      </c>
      <c r="D28" s="248" t="s">
        <v>139</v>
      </c>
      <c r="E28" s="94">
        <v>975.33299999999997</v>
      </c>
      <c r="F28" s="95">
        <v>0</v>
      </c>
      <c r="G28" s="94">
        <v>4842.5030000000006</v>
      </c>
      <c r="H28" s="95">
        <v>0</v>
      </c>
      <c r="I28" s="94">
        <v>5491.1909999999998</v>
      </c>
      <c r="J28" s="95">
        <v>0</v>
      </c>
      <c r="K28" s="94">
        <v>12056.561</v>
      </c>
      <c r="L28" s="95">
        <v>0</v>
      </c>
      <c r="N28" s="148"/>
      <c r="O28" s="147"/>
      <c r="P28" s="145"/>
    </row>
    <row r="29" spans="1:16" ht="28" x14ac:dyDescent="0.35">
      <c r="A29" s="447"/>
      <c r="B29" s="438" t="s">
        <v>150</v>
      </c>
      <c r="C29" s="241" t="s">
        <v>137</v>
      </c>
      <c r="D29" s="249" t="s">
        <v>139</v>
      </c>
      <c r="E29" s="103" t="s">
        <v>6</v>
      </c>
      <c r="F29" s="104">
        <v>2806.2249499999998</v>
      </c>
      <c r="G29" s="103" t="s">
        <v>6</v>
      </c>
      <c r="H29" s="104">
        <v>2384.7865499999998</v>
      </c>
      <c r="I29" s="103" t="s">
        <v>6</v>
      </c>
      <c r="J29" s="104">
        <v>2384.7865499999998</v>
      </c>
      <c r="K29" s="103" t="s">
        <v>6</v>
      </c>
      <c r="L29" s="104" t="s">
        <v>6</v>
      </c>
      <c r="N29" s="147"/>
      <c r="O29" s="147"/>
      <c r="P29" s="145"/>
    </row>
    <row r="30" spans="1:16" ht="28" x14ac:dyDescent="0.35">
      <c r="A30" s="447"/>
      <c r="B30" s="439"/>
      <c r="C30" s="241" t="s">
        <v>105</v>
      </c>
      <c r="D30" s="249" t="s">
        <v>139</v>
      </c>
      <c r="E30" s="99" t="s">
        <v>6</v>
      </c>
      <c r="F30" s="100">
        <v>21.388000000000002</v>
      </c>
      <c r="G30" s="99" t="s">
        <v>6</v>
      </c>
      <c r="H30" s="100">
        <v>2682.96</v>
      </c>
      <c r="I30" s="99" t="s">
        <v>6</v>
      </c>
      <c r="J30" s="100">
        <v>3134.72</v>
      </c>
      <c r="K30" s="99" t="s">
        <v>6</v>
      </c>
      <c r="L30" s="100">
        <v>2072.9770000000003</v>
      </c>
      <c r="N30" s="147"/>
      <c r="O30" s="147"/>
      <c r="P30" s="145"/>
    </row>
    <row r="31" spans="1:16" ht="28.5" thickBot="1" x14ac:dyDescent="0.4">
      <c r="A31" s="448"/>
      <c r="B31" s="440"/>
      <c r="C31" s="239" t="s">
        <v>106</v>
      </c>
      <c r="D31" s="248" t="s">
        <v>139</v>
      </c>
      <c r="E31" s="94" t="s">
        <v>6</v>
      </c>
      <c r="F31" s="95">
        <v>71.317000000000007</v>
      </c>
      <c r="G31" s="94" t="s">
        <v>6</v>
      </c>
      <c r="H31" s="95">
        <v>96.820000000000007</v>
      </c>
      <c r="I31" s="94" t="s">
        <v>6</v>
      </c>
      <c r="J31" s="95">
        <v>35.137999999999998</v>
      </c>
      <c r="K31" s="94" t="s">
        <v>6</v>
      </c>
      <c r="L31" s="95">
        <v>20.823</v>
      </c>
      <c r="N31" s="147"/>
      <c r="O31" s="147"/>
      <c r="P31" s="145"/>
    </row>
    <row r="32" spans="1:16" ht="28.5" thickBot="1" x14ac:dyDescent="0.4">
      <c r="A32" s="432" t="s">
        <v>77</v>
      </c>
      <c r="B32" s="433"/>
      <c r="C32" s="433"/>
      <c r="D32" s="251" t="s">
        <v>140</v>
      </c>
      <c r="E32" s="232">
        <f>SUM(E12:E31)</f>
        <v>215796.93275648187</v>
      </c>
      <c r="F32" s="121">
        <f>SUM(F12:F31)</f>
        <v>241713.12612774302</v>
      </c>
      <c r="G32" s="232">
        <f t="shared" ref="G32:L32" si="2">SUM(G12:G31)</f>
        <v>379872.29248465627</v>
      </c>
      <c r="H32" s="121">
        <f t="shared" si="2"/>
        <v>230936.46153447832</v>
      </c>
      <c r="I32" s="232">
        <f t="shared" si="2"/>
        <v>308574.53166141832</v>
      </c>
      <c r="J32" s="121">
        <f t="shared" si="2"/>
        <v>189666.916738473</v>
      </c>
      <c r="K32" s="232">
        <f t="shared" si="2"/>
        <v>406064.44085033442</v>
      </c>
      <c r="L32" s="121">
        <f t="shared" si="2"/>
        <v>189934.13034406491</v>
      </c>
      <c r="N32" s="150"/>
      <c r="O32" s="150"/>
      <c r="P32" s="145"/>
    </row>
    <row r="33" spans="1:16" ht="28.5" thickBot="1" x14ac:dyDescent="0.4">
      <c r="A33" s="432" t="s">
        <v>88</v>
      </c>
      <c r="B33" s="433"/>
      <c r="C33" s="433"/>
      <c r="D33" s="252" t="s">
        <v>140</v>
      </c>
      <c r="E33" s="259">
        <f>SUM(E12:E31)</f>
        <v>215796.93275648187</v>
      </c>
      <c r="F33" s="253">
        <f>SUM(F12:F24,F29:F31)</f>
        <v>6605.5061277429922</v>
      </c>
      <c r="G33" s="259">
        <f>SUM(G12:G31)</f>
        <v>379872.29248465627</v>
      </c>
      <c r="H33" s="253">
        <f>SUM(H12:H24,H29:H31)</f>
        <v>11854.25753447834</v>
      </c>
      <c r="I33" s="259">
        <f>SUM(I12:I31)</f>
        <v>308574.53166141832</v>
      </c>
      <c r="J33" s="253">
        <f>SUM(J12:J24,J29:J31)</f>
        <v>11028.550738472999</v>
      </c>
      <c r="K33" s="259">
        <f>SUM(K12:K31)</f>
        <v>406064.44085033442</v>
      </c>
      <c r="L33" s="253">
        <f>SUM(L12:L24,L29:L31)</f>
        <v>15684.842344064898</v>
      </c>
      <c r="N33" s="150"/>
      <c r="O33" s="150"/>
      <c r="P33" s="145"/>
    </row>
    <row r="34" spans="1:16" ht="15" thickBot="1" x14ac:dyDescent="0.4">
      <c r="A34" s="424" t="s">
        <v>132</v>
      </c>
      <c r="B34" s="425"/>
      <c r="C34" s="425"/>
      <c r="D34" s="254" t="s">
        <v>48</v>
      </c>
      <c r="E34" s="105">
        <v>280359.0856014</v>
      </c>
      <c r="F34" s="72">
        <v>49480.239744699997</v>
      </c>
      <c r="G34" s="105">
        <v>232819.8239623</v>
      </c>
      <c r="H34" s="72">
        <v>36959.747793000002</v>
      </c>
      <c r="I34" s="105">
        <v>181212.0035544</v>
      </c>
      <c r="J34" s="72">
        <v>45563.473880000005</v>
      </c>
      <c r="K34" s="105">
        <v>102765.00000000001</v>
      </c>
      <c r="L34" s="72">
        <v>29750</v>
      </c>
      <c r="N34" s="150"/>
      <c r="O34" s="150"/>
      <c r="P34" s="145"/>
    </row>
    <row r="35" spans="1:16" ht="39.5" customHeight="1" thickBot="1" x14ac:dyDescent="0.4">
      <c r="A35" s="424" t="s">
        <v>49</v>
      </c>
      <c r="B35" s="425"/>
      <c r="C35" s="425"/>
      <c r="D35" s="254" t="s">
        <v>50</v>
      </c>
      <c r="E35" s="105">
        <v>119948.42636000001</v>
      </c>
      <c r="F35" s="122">
        <v>3814.8650000000002</v>
      </c>
      <c r="G35" s="105">
        <v>101351.5135088</v>
      </c>
      <c r="H35" s="122">
        <v>3720.0915090000003</v>
      </c>
      <c r="I35" s="105">
        <v>94186.052508799999</v>
      </c>
      <c r="J35" s="122">
        <v>3119.2999999999997</v>
      </c>
      <c r="K35" s="105">
        <v>60607.420231999997</v>
      </c>
      <c r="L35" s="122">
        <v>3167.3</v>
      </c>
      <c r="N35" s="150"/>
      <c r="O35" s="150"/>
      <c r="P35" s="145"/>
    </row>
    <row r="36" spans="1:16" ht="39.5" customHeight="1" thickBot="1" x14ac:dyDescent="0.4">
      <c r="A36" s="424" t="s">
        <v>366</v>
      </c>
      <c r="B36" s="425"/>
      <c r="C36" s="425"/>
      <c r="D36" s="255" t="s">
        <v>50</v>
      </c>
      <c r="E36" s="106">
        <v>10174817.78015</v>
      </c>
      <c r="F36" s="122">
        <v>3814.8650000000002</v>
      </c>
      <c r="G36" s="106">
        <v>4624282.7420907756</v>
      </c>
      <c r="H36" s="122">
        <v>3720.0915090000003</v>
      </c>
      <c r="I36" s="106">
        <v>1692535</v>
      </c>
      <c r="J36" s="122">
        <v>3119.2999999999997</v>
      </c>
      <c r="K36" s="107">
        <v>3776292.52</v>
      </c>
      <c r="L36" s="122">
        <v>3167.3</v>
      </c>
      <c r="M36" s="77"/>
      <c r="N36" s="150"/>
      <c r="O36" s="150"/>
      <c r="P36" s="145"/>
    </row>
    <row r="37" spans="1:16" ht="15.5" thickBot="1" x14ac:dyDescent="0.4">
      <c r="A37" s="434" t="s">
        <v>333</v>
      </c>
      <c r="B37" s="435"/>
      <c r="C37" s="435"/>
      <c r="D37" s="256" t="s">
        <v>141</v>
      </c>
      <c r="E37" s="223">
        <f>SUM(E8,E11)/E34</f>
        <v>3.9253302515212104E-3</v>
      </c>
      <c r="F37" s="224">
        <f>SUM(F8,F11)/F34</f>
        <v>3.1889134864772205E-2</v>
      </c>
      <c r="G37" s="226">
        <f t="shared" ref="G37:L37" si="3">SUM(G8,G11)/G34</f>
        <v>3.3212721616231958E-3</v>
      </c>
      <c r="H37" s="225">
        <f t="shared" si="3"/>
        <v>4.2420465241850031E-2</v>
      </c>
      <c r="I37" s="226">
        <f t="shared" si="3"/>
        <v>3.9577435296432213E-3</v>
      </c>
      <c r="J37" s="225">
        <f>SUM(J8,J11)/J34</f>
        <v>3.6595043031407246E-2</v>
      </c>
      <c r="K37" s="226">
        <f t="shared" si="3"/>
        <v>6.8840330446952357E-3</v>
      </c>
      <c r="L37" s="225">
        <f t="shared" si="3"/>
        <v>7.4739576750974798E-2</v>
      </c>
      <c r="N37" s="150"/>
      <c r="O37" s="150"/>
      <c r="P37" s="145"/>
    </row>
    <row r="38" spans="1:16" ht="29.5" customHeight="1" thickBot="1" x14ac:dyDescent="0.4">
      <c r="A38" s="434" t="s">
        <v>332</v>
      </c>
      <c r="B38" s="435"/>
      <c r="C38" s="435"/>
      <c r="D38" s="256" t="s">
        <v>382</v>
      </c>
      <c r="E38" s="227">
        <f>SUM(E8,E11)/(E34/20.66)</f>
        <v>8.1097322996428203E-2</v>
      </c>
      <c r="F38" s="231">
        <f>SUM(F8,F11)/(F34/20.66)</f>
        <v>0.65882952630619374</v>
      </c>
      <c r="G38" s="230">
        <f>SUM(G8,G11)/(G34/20.43)</f>
        <v>6.7853590261961888E-2</v>
      </c>
      <c r="H38" s="233">
        <f>SUM(H8,H11)/(H34/20.43)</f>
        <v>0.86665010489099614</v>
      </c>
      <c r="I38" s="230">
        <f>SUM(I8,I11)/(I34/20.29)</f>
        <v>8.030261621646094E-2</v>
      </c>
      <c r="J38" s="233">
        <f>SUM(J8,J11)/(J34/20.29)</f>
        <v>0.74251342310725299</v>
      </c>
      <c r="K38" s="230">
        <f>SUM(K8,K11)/(K34/20.49)</f>
        <v>0.14105383708580538</v>
      </c>
      <c r="L38" s="233">
        <f>SUM(L8,L11)/(L34/20.49)</f>
        <v>1.5314139276274734</v>
      </c>
      <c r="N38" s="150"/>
      <c r="O38" s="150"/>
      <c r="P38" s="145"/>
    </row>
    <row r="39" spans="1:16" ht="43.5" thickBot="1" x14ac:dyDescent="0.4">
      <c r="A39" s="434" t="s">
        <v>334</v>
      </c>
      <c r="B39" s="435"/>
      <c r="C39" s="435"/>
      <c r="D39" s="257" t="s">
        <v>142</v>
      </c>
      <c r="E39" s="227">
        <f>SUM(E8,E11)/E35</f>
        <v>9.1747931456564024E-3</v>
      </c>
      <c r="F39" s="228">
        <f>SUM(F8,F11)/F35</f>
        <v>0.41361412221926591</v>
      </c>
      <c r="G39" s="230">
        <f t="shared" ref="G39:L39" si="4">SUM(G8,G11)/G35</f>
        <v>7.6294667265413927E-3</v>
      </c>
      <c r="H39" s="229">
        <f t="shared" si="4"/>
        <v>0.42145460476104107</v>
      </c>
      <c r="I39" s="230">
        <f t="shared" si="4"/>
        <v>7.6146161290080857E-3</v>
      </c>
      <c r="J39" s="229">
        <f t="shared" si="4"/>
        <v>0.53454213679319096</v>
      </c>
      <c r="K39" s="230">
        <f t="shared" si="4"/>
        <v>1.1672459463380811E-2</v>
      </c>
      <c r="L39" s="229">
        <f t="shared" si="4"/>
        <v>0.70201825161541376</v>
      </c>
      <c r="N39" s="150"/>
      <c r="O39" s="150"/>
      <c r="P39" s="145"/>
    </row>
    <row r="40" spans="1:16" ht="15.5" thickBot="1" x14ac:dyDescent="0.4">
      <c r="A40" s="434" t="s">
        <v>331</v>
      </c>
      <c r="B40" s="435"/>
      <c r="C40" s="435"/>
      <c r="D40" s="257" t="s">
        <v>141</v>
      </c>
      <c r="E40" s="227">
        <f>E33/E34</f>
        <v>0.7697162098156175</v>
      </c>
      <c r="F40" s="228">
        <f t="shared" ref="F40:L40" si="5">F33/F34</f>
        <v>0.13349786019277587</v>
      </c>
      <c r="G40" s="230">
        <f t="shared" si="5"/>
        <v>1.6316148943835993</v>
      </c>
      <c r="H40" s="229">
        <f t="shared" si="5"/>
        <v>0.32073426477015837</v>
      </c>
      <c r="I40" s="230">
        <f t="shared" si="5"/>
        <v>1.7028371499064849</v>
      </c>
      <c r="J40" s="229">
        <f t="shared" si="5"/>
        <v>0.24204806612241125</v>
      </c>
      <c r="K40" s="230">
        <f t="shared" si="5"/>
        <v>3.9513885160349767</v>
      </c>
      <c r="L40" s="229">
        <f t="shared" si="5"/>
        <v>0.52722159139713942</v>
      </c>
      <c r="N40" s="150"/>
      <c r="O40" s="146"/>
      <c r="P40" s="145"/>
    </row>
    <row r="41" spans="1:16" ht="43.5" thickBot="1" x14ac:dyDescent="0.4">
      <c r="A41" s="434" t="s">
        <v>330</v>
      </c>
      <c r="B41" s="435"/>
      <c r="C41" s="435"/>
      <c r="D41" s="257" t="s">
        <v>142</v>
      </c>
      <c r="E41" s="227">
        <f>E33/E36</f>
        <v>2.1208923581656568E-2</v>
      </c>
      <c r="F41" s="228">
        <f>F33/F36</f>
        <v>1.7315176625497866</v>
      </c>
      <c r="G41" s="230">
        <f t="shared" ref="G41:L41" si="6">G33/G36</f>
        <v>8.2147289357333869E-2</v>
      </c>
      <c r="H41" s="229">
        <f t="shared" si="6"/>
        <v>3.1865499829236428</v>
      </c>
      <c r="I41" s="230">
        <f t="shared" si="6"/>
        <v>0.18231500776138651</v>
      </c>
      <c r="J41" s="229">
        <f t="shared" si="6"/>
        <v>3.5355851436133108</v>
      </c>
      <c r="K41" s="230">
        <f t="shared" si="6"/>
        <v>0.10752992219213314</v>
      </c>
      <c r="L41" s="229">
        <f t="shared" si="6"/>
        <v>4.9521176851150503</v>
      </c>
      <c r="N41" s="150"/>
      <c r="O41" s="150"/>
      <c r="P41" s="145"/>
    </row>
    <row r="42" spans="1:16" ht="65.5" thickBot="1" x14ac:dyDescent="0.4">
      <c r="A42" s="30" t="s">
        <v>75</v>
      </c>
      <c r="B42" s="429" t="s">
        <v>339</v>
      </c>
      <c r="C42" s="430"/>
      <c r="D42" s="430"/>
      <c r="E42" s="430"/>
      <c r="F42" s="430"/>
      <c r="G42" s="430"/>
      <c r="H42" s="430"/>
      <c r="I42" s="430"/>
      <c r="J42" s="430"/>
      <c r="K42" s="430"/>
      <c r="L42" s="431"/>
      <c r="N42" s="150"/>
      <c r="O42" s="146"/>
      <c r="P42" s="145"/>
    </row>
    <row r="43" spans="1:16" ht="98" customHeight="1" x14ac:dyDescent="0.35">
      <c r="A43" s="415" t="s">
        <v>381</v>
      </c>
      <c r="B43" s="416"/>
      <c r="C43" s="416"/>
      <c r="D43" s="416"/>
      <c r="E43" s="416"/>
      <c r="F43" s="416"/>
      <c r="G43" s="416"/>
      <c r="H43" s="416"/>
      <c r="I43" s="416"/>
      <c r="J43" s="416"/>
      <c r="K43" s="416"/>
      <c r="L43" s="417"/>
      <c r="N43" s="145"/>
      <c r="O43" s="145"/>
      <c r="P43" s="145"/>
    </row>
    <row r="44" spans="1:16" x14ac:dyDescent="0.35">
      <c r="A44" s="418"/>
      <c r="B44" s="419"/>
      <c r="C44" s="419"/>
      <c r="D44" s="419"/>
      <c r="E44" s="419"/>
      <c r="F44" s="419"/>
      <c r="G44" s="419"/>
      <c r="H44" s="419"/>
      <c r="I44" s="419"/>
      <c r="J44" s="419"/>
      <c r="K44" s="419"/>
      <c r="L44" s="420"/>
      <c r="N44" s="145"/>
      <c r="O44" s="145"/>
      <c r="P44" s="145"/>
    </row>
    <row r="45" spans="1:16" x14ac:dyDescent="0.35">
      <c r="A45" s="418"/>
      <c r="B45" s="419"/>
      <c r="C45" s="419"/>
      <c r="D45" s="419"/>
      <c r="E45" s="419"/>
      <c r="F45" s="419"/>
      <c r="G45" s="419"/>
      <c r="H45" s="419"/>
      <c r="I45" s="419"/>
      <c r="J45" s="419"/>
      <c r="K45" s="419"/>
      <c r="L45" s="420"/>
      <c r="N45" s="145"/>
      <c r="O45" s="145"/>
      <c r="P45" s="145"/>
    </row>
    <row r="46" spans="1:16" ht="15" thickBot="1" x14ac:dyDescent="0.4">
      <c r="A46" s="421"/>
      <c r="B46" s="422"/>
      <c r="C46" s="422"/>
      <c r="D46" s="422"/>
      <c r="E46" s="422"/>
      <c r="F46" s="422"/>
      <c r="G46" s="422"/>
      <c r="H46" s="422"/>
      <c r="I46" s="422"/>
      <c r="J46" s="422"/>
      <c r="K46" s="422"/>
      <c r="L46" s="423"/>
    </row>
    <row r="47" spans="1:16" x14ac:dyDescent="0.35">
      <c r="E47" s="77"/>
      <c r="F47" s="77"/>
      <c r="G47" s="77"/>
      <c r="H47" s="77"/>
      <c r="I47" s="77"/>
      <c r="J47" s="77"/>
    </row>
    <row r="49" spans="5:11" x14ac:dyDescent="0.35">
      <c r="F49" s="77"/>
      <c r="H49" s="77"/>
      <c r="J49" s="77"/>
    </row>
    <row r="52" spans="5:11" x14ac:dyDescent="0.35">
      <c r="E52" s="77"/>
      <c r="F52" s="77"/>
      <c r="G52" s="77"/>
      <c r="H52" s="77"/>
      <c r="I52" s="77"/>
      <c r="J52" s="77"/>
    </row>
    <row r="54" spans="5:11" x14ac:dyDescent="0.35">
      <c r="E54" s="77"/>
      <c r="G54" s="77"/>
      <c r="I54" s="77"/>
      <c r="K54" s="77"/>
    </row>
    <row r="57" spans="5:11" x14ac:dyDescent="0.35">
      <c r="E57" s="210"/>
      <c r="F57" s="210"/>
      <c r="G57" s="210"/>
      <c r="H57" s="210"/>
      <c r="I57" s="210"/>
      <c r="J57" s="210"/>
      <c r="K57" s="210"/>
    </row>
    <row r="60" spans="5:11" x14ac:dyDescent="0.35">
      <c r="E60" s="210"/>
      <c r="F60" s="210"/>
      <c r="G60" s="210"/>
      <c r="H60" s="210"/>
      <c r="I60" s="210"/>
      <c r="J60" s="210"/>
      <c r="K60" s="210"/>
    </row>
    <row r="62" spans="5:11" x14ac:dyDescent="0.35">
      <c r="E62" s="210"/>
      <c r="F62" s="210"/>
      <c r="G62" s="210"/>
      <c r="H62" s="210"/>
    </row>
    <row r="63" spans="5:11" x14ac:dyDescent="0.35">
      <c r="E63" s="210"/>
      <c r="F63" s="210"/>
      <c r="G63" s="210"/>
      <c r="H63" s="210"/>
    </row>
  </sheetData>
  <mergeCells count="31">
    <mergeCell ref="K3:L3"/>
    <mergeCell ref="A3:A4"/>
    <mergeCell ref="D3:D4"/>
    <mergeCell ref="G3:H3"/>
    <mergeCell ref="A34:C34"/>
    <mergeCell ref="A5:A7"/>
    <mergeCell ref="A12:A31"/>
    <mergeCell ref="B3:B4"/>
    <mergeCell ref="C3:C4"/>
    <mergeCell ref="A8:C8"/>
    <mergeCell ref="B17:B18"/>
    <mergeCell ref="B19:B20"/>
    <mergeCell ref="B22:B24"/>
    <mergeCell ref="B25:B28"/>
    <mergeCell ref="B12:B15"/>
    <mergeCell ref="A43:L46"/>
    <mergeCell ref="A35:C35"/>
    <mergeCell ref="A36:C36"/>
    <mergeCell ref="A1:L1"/>
    <mergeCell ref="B42:L42"/>
    <mergeCell ref="A11:C11"/>
    <mergeCell ref="A32:C32"/>
    <mergeCell ref="A33:C33"/>
    <mergeCell ref="A37:C37"/>
    <mergeCell ref="A39:C39"/>
    <mergeCell ref="A40:C40"/>
    <mergeCell ref="A41:C41"/>
    <mergeCell ref="I3:J3"/>
    <mergeCell ref="B29:B31"/>
    <mergeCell ref="E3:F3"/>
    <mergeCell ref="A38:C3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5DE1-A7CC-48EF-BA80-E78737244A40}">
  <dimension ref="A1:N51"/>
  <sheetViews>
    <sheetView topLeftCell="A28" workbookViewId="0">
      <selection activeCell="B28" sqref="B28"/>
    </sheetView>
  </sheetViews>
  <sheetFormatPr defaultColWidth="24.453125" defaultRowHeight="14.5" x14ac:dyDescent="0.35"/>
  <cols>
    <col min="1" max="1" width="40.453125" customWidth="1"/>
    <col min="3" max="3" width="25.36328125" bestFit="1" customWidth="1"/>
    <col min="5" max="5" width="25.36328125" bestFit="1" customWidth="1"/>
  </cols>
  <sheetData>
    <row r="1" spans="1:10" ht="17.5" thickBot="1" x14ac:dyDescent="0.4">
      <c r="A1" s="472" t="s">
        <v>326</v>
      </c>
      <c r="B1" s="473"/>
      <c r="C1" s="473"/>
      <c r="D1" s="473"/>
      <c r="E1" s="473"/>
      <c r="F1" s="473"/>
      <c r="G1" s="473"/>
      <c r="H1" s="473"/>
      <c r="I1" s="473"/>
      <c r="J1" s="474"/>
    </row>
    <row r="2" spans="1:10" ht="15" thickBot="1" x14ac:dyDescent="0.4"/>
    <row r="3" spans="1:10" ht="15" thickBot="1" x14ac:dyDescent="0.4">
      <c r="A3" s="441" t="s">
        <v>0</v>
      </c>
      <c r="B3" s="441" t="s">
        <v>1</v>
      </c>
      <c r="C3" s="465" t="s">
        <v>324</v>
      </c>
      <c r="D3" s="466"/>
      <c r="E3" s="465" t="s">
        <v>151</v>
      </c>
      <c r="F3" s="466"/>
      <c r="G3" s="467" t="s">
        <v>2</v>
      </c>
      <c r="H3" s="468"/>
      <c r="I3" s="467" t="s">
        <v>14</v>
      </c>
      <c r="J3" s="468"/>
    </row>
    <row r="4" spans="1:10" ht="15" thickBot="1" x14ac:dyDescent="0.4">
      <c r="A4" s="442"/>
      <c r="B4" s="442"/>
      <c r="C4" s="217" t="s">
        <v>15</v>
      </c>
      <c r="D4" s="218" t="s">
        <v>16</v>
      </c>
      <c r="E4" s="26" t="s">
        <v>15</v>
      </c>
      <c r="F4" s="27" t="s">
        <v>16</v>
      </c>
      <c r="G4" s="26" t="s">
        <v>15</v>
      </c>
      <c r="H4" s="27" t="s">
        <v>16</v>
      </c>
      <c r="I4" s="26" t="s">
        <v>15</v>
      </c>
      <c r="J4" s="27" t="s">
        <v>16</v>
      </c>
    </row>
    <row r="5" spans="1:10" ht="16" thickBot="1" x14ac:dyDescent="0.4">
      <c r="A5" s="458" t="s">
        <v>115</v>
      </c>
      <c r="B5" s="459"/>
      <c r="C5" s="459"/>
      <c r="D5" s="459"/>
      <c r="E5" s="459"/>
      <c r="F5" s="459"/>
      <c r="G5" s="459"/>
      <c r="H5" s="459"/>
      <c r="I5" s="459"/>
      <c r="J5" s="460"/>
    </row>
    <row r="6" spans="1:10" ht="26" customHeight="1" x14ac:dyDescent="0.35">
      <c r="A6" s="461" t="s">
        <v>109</v>
      </c>
      <c r="B6" s="159" t="s">
        <v>117</v>
      </c>
      <c r="C6" s="123">
        <v>86.399950000000004</v>
      </c>
      <c r="D6" s="124">
        <v>1314.48179</v>
      </c>
      <c r="E6" s="123">
        <v>79.160600000000002</v>
      </c>
      <c r="F6" s="124">
        <v>762.14099999999996</v>
      </c>
      <c r="G6" s="123">
        <f>31900.7/1000</f>
        <v>31.900700000000001</v>
      </c>
      <c r="H6" s="124">
        <f>511952/1000</f>
        <v>511.952</v>
      </c>
      <c r="I6" s="123">
        <v>0</v>
      </c>
      <c r="J6" s="124">
        <f>213517/1000</f>
        <v>213.517</v>
      </c>
    </row>
    <row r="7" spans="1:10" ht="15" thickBot="1" x14ac:dyDescent="0.4">
      <c r="A7" s="462"/>
      <c r="B7" s="160" t="s">
        <v>110</v>
      </c>
      <c r="C7" s="125">
        <v>311.04069091393455</v>
      </c>
      <c r="D7" s="126">
        <v>4732.1476940135435</v>
      </c>
      <c r="E7" s="125">
        <v>284.97895794108229</v>
      </c>
      <c r="F7" s="126">
        <v>2743.7152824027908</v>
      </c>
      <c r="G7" s="125">
        <v>114.84284155995638</v>
      </c>
      <c r="H7" s="126">
        <v>1843.0323604906096</v>
      </c>
      <c r="I7" s="125">
        <v>0</v>
      </c>
      <c r="J7" s="126">
        <v>768.66335225738635</v>
      </c>
    </row>
    <row r="8" spans="1:10" x14ac:dyDescent="0.35">
      <c r="A8" s="461" t="s">
        <v>111</v>
      </c>
      <c r="B8" s="159" t="s">
        <v>117</v>
      </c>
      <c r="C8" s="123">
        <v>0</v>
      </c>
      <c r="D8" s="124">
        <v>45.006233982191986</v>
      </c>
      <c r="E8" s="123">
        <v>0</v>
      </c>
      <c r="F8" s="124">
        <v>0</v>
      </c>
      <c r="G8" s="123">
        <v>0</v>
      </c>
      <c r="H8" s="124">
        <v>0</v>
      </c>
      <c r="I8" s="123">
        <v>0</v>
      </c>
      <c r="J8" s="124">
        <v>0</v>
      </c>
    </row>
    <row r="9" spans="1:10" ht="15" thickBot="1" x14ac:dyDescent="0.4">
      <c r="A9" s="462"/>
      <c r="B9" s="160" t="s">
        <v>110</v>
      </c>
      <c r="C9" s="125">
        <v>0</v>
      </c>
      <c r="D9" s="126">
        <v>162.02289599999997</v>
      </c>
      <c r="E9" s="125">
        <v>0</v>
      </c>
      <c r="F9" s="126">
        <v>0</v>
      </c>
      <c r="G9" s="125">
        <v>0</v>
      </c>
      <c r="H9" s="126">
        <v>0</v>
      </c>
      <c r="I9" s="125">
        <v>0</v>
      </c>
      <c r="J9" s="126">
        <v>0</v>
      </c>
    </row>
    <row r="10" spans="1:10" ht="26" customHeight="1" x14ac:dyDescent="0.35">
      <c r="A10" s="461" t="s">
        <v>112</v>
      </c>
      <c r="B10" s="159" t="s">
        <v>117</v>
      </c>
      <c r="C10" s="127" t="s">
        <v>6</v>
      </c>
      <c r="D10" s="128" t="s">
        <v>6</v>
      </c>
      <c r="E10" s="127" t="s">
        <v>6</v>
      </c>
      <c r="F10" s="128" t="s">
        <v>6</v>
      </c>
      <c r="G10" s="127" t="s">
        <v>6</v>
      </c>
      <c r="H10" s="128" t="s">
        <v>6</v>
      </c>
      <c r="I10" s="127" t="s">
        <v>6</v>
      </c>
      <c r="J10" s="128" t="s">
        <v>6</v>
      </c>
    </row>
    <row r="11" spans="1:10" ht="15" thickBot="1" x14ac:dyDescent="0.4">
      <c r="A11" s="462"/>
      <c r="B11" s="160" t="s">
        <v>110</v>
      </c>
      <c r="C11" s="129" t="s">
        <v>6</v>
      </c>
      <c r="D11" s="130" t="s">
        <v>6</v>
      </c>
      <c r="E11" s="129" t="s">
        <v>6</v>
      </c>
      <c r="F11" s="130" t="s">
        <v>6</v>
      </c>
      <c r="G11" s="129" t="s">
        <v>6</v>
      </c>
      <c r="H11" s="130" t="s">
        <v>6</v>
      </c>
      <c r="I11" s="129" t="s">
        <v>6</v>
      </c>
      <c r="J11" s="130" t="s">
        <v>6</v>
      </c>
    </row>
    <row r="12" spans="1:10" x14ac:dyDescent="0.35">
      <c r="A12" s="463" t="s">
        <v>118</v>
      </c>
      <c r="B12" s="161" t="s">
        <v>117</v>
      </c>
      <c r="C12" s="131">
        <f t="shared" ref="C12:J13" si="0">SUM(C6,C8,C10)</f>
        <v>86.399950000000004</v>
      </c>
      <c r="D12" s="132">
        <f t="shared" si="0"/>
        <v>1359.4880239821921</v>
      </c>
      <c r="E12" s="123">
        <f t="shared" si="0"/>
        <v>79.160600000000002</v>
      </c>
      <c r="F12" s="124">
        <f t="shared" si="0"/>
        <v>762.14099999999996</v>
      </c>
      <c r="G12" s="123">
        <f t="shared" si="0"/>
        <v>31.900700000000001</v>
      </c>
      <c r="H12" s="124">
        <f t="shared" si="0"/>
        <v>511.952</v>
      </c>
      <c r="I12" s="123">
        <f t="shared" si="0"/>
        <v>0</v>
      </c>
      <c r="J12" s="124">
        <f t="shared" si="0"/>
        <v>213.517</v>
      </c>
    </row>
    <row r="13" spans="1:10" ht="15" thickBot="1" x14ac:dyDescent="0.4">
      <c r="A13" s="464"/>
      <c r="B13" s="162" t="s">
        <v>110</v>
      </c>
      <c r="C13" s="133">
        <f t="shared" si="0"/>
        <v>311.04069091393455</v>
      </c>
      <c r="D13" s="134">
        <f t="shared" si="0"/>
        <v>4894.1705900135439</v>
      </c>
      <c r="E13" s="125">
        <f t="shared" si="0"/>
        <v>284.97895794108229</v>
      </c>
      <c r="F13" s="126">
        <f t="shared" si="0"/>
        <v>2743.7152824027908</v>
      </c>
      <c r="G13" s="125">
        <f t="shared" si="0"/>
        <v>114.84284155995638</v>
      </c>
      <c r="H13" s="126">
        <f t="shared" si="0"/>
        <v>1843.0323604906096</v>
      </c>
      <c r="I13" s="125">
        <f t="shared" si="0"/>
        <v>0</v>
      </c>
      <c r="J13" s="126">
        <f t="shared" si="0"/>
        <v>768.66335225738635</v>
      </c>
    </row>
    <row r="14" spans="1:10" ht="16" thickBot="1" x14ac:dyDescent="0.4">
      <c r="A14" s="163" t="s">
        <v>116</v>
      </c>
      <c r="B14" s="164"/>
      <c r="C14" s="135"/>
      <c r="D14" s="135"/>
      <c r="E14" s="262"/>
      <c r="F14" s="262"/>
      <c r="G14" s="262"/>
      <c r="H14" s="262"/>
      <c r="I14" s="262"/>
      <c r="J14" s="262"/>
    </row>
    <row r="15" spans="1:10" x14ac:dyDescent="0.35">
      <c r="A15" s="461" t="s">
        <v>109</v>
      </c>
      <c r="B15" s="159" t="s">
        <v>117</v>
      </c>
      <c r="C15" s="123">
        <v>1354.3230446189618</v>
      </c>
      <c r="D15" s="124">
        <v>1942.5332599999999</v>
      </c>
      <c r="E15" s="123">
        <v>1024.4950425169827</v>
      </c>
      <c r="F15" s="124">
        <v>1988.1114</v>
      </c>
      <c r="G15" s="123">
        <f>958280.607777778/1000</f>
        <v>958.28060777777796</v>
      </c>
      <c r="H15" s="124">
        <f>2170472.5/1000</f>
        <v>2170.4724999999999</v>
      </c>
      <c r="I15" s="123">
        <f>816095.766883678/1000</f>
        <v>816.09576688367804</v>
      </c>
      <c r="J15" s="124">
        <f>2626152.7/1000</f>
        <v>2626.1527000000001</v>
      </c>
    </row>
    <row r="16" spans="1:10" ht="15" thickBot="1" x14ac:dyDescent="0.4">
      <c r="A16" s="462"/>
      <c r="B16" s="160" t="s">
        <v>110</v>
      </c>
      <c r="C16" s="125">
        <v>4875.5766122427776</v>
      </c>
      <c r="D16" s="126">
        <v>6993.1393167900878</v>
      </c>
      <c r="E16" s="125">
        <v>3688.192480000082</v>
      </c>
      <c r="F16" s="126">
        <v>7157.2210802190248</v>
      </c>
      <c r="G16" s="125">
        <v>3449.8198474955739</v>
      </c>
      <c r="H16" s="126">
        <v>7813.7228784240606</v>
      </c>
      <c r="I16" s="125">
        <v>2937.9529870496058</v>
      </c>
      <c r="J16" s="126">
        <v>9454.1761916933374</v>
      </c>
    </row>
    <row r="17" spans="1:14" x14ac:dyDescent="0.35">
      <c r="A17" s="461" t="s">
        <v>111</v>
      </c>
      <c r="B17" s="159" t="s">
        <v>117</v>
      </c>
      <c r="C17" s="123">
        <v>431.811384258072</v>
      </c>
      <c r="D17" s="124">
        <v>329.97189865064666</v>
      </c>
      <c r="E17" s="123">
        <v>148.01613488699519</v>
      </c>
      <c r="F17" s="124">
        <v>272.92486547490358</v>
      </c>
      <c r="G17" s="123">
        <f>119326.199552372/1000</f>
        <v>119.326199552372</v>
      </c>
      <c r="H17" s="124">
        <f>201424.723009196/1000</f>
        <v>201.42472300919599</v>
      </c>
      <c r="I17" s="123">
        <f>233739.290194822/1000</f>
        <v>233.73929019482202</v>
      </c>
      <c r="J17" s="124">
        <f>343358.868925808/1000</f>
        <v>343.358868925808</v>
      </c>
    </row>
    <row r="18" spans="1:14" ht="15" thickBot="1" x14ac:dyDescent="0.4">
      <c r="A18" s="462"/>
      <c r="B18" s="160" t="s">
        <v>110</v>
      </c>
      <c r="C18" s="125">
        <v>1554.5253360000002</v>
      </c>
      <c r="D18" s="126">
        <v>1187.9021612683796</v>
      </c>
      <c r="E18" s="125">
        <v>532.85957759999997</v>
      </c>
      <c r="F18" s="126">
        <v>982.5322668</v>
      </c>
      <c r="G18" s="125">
        <v>429.57552119999991</v>
      </c>
      <c r="H18" s="126">
        <v>725.13103320000005</v>
      </c>
      <c r="I18" s="125">
        <v>841.46380079999994</v>
      </c>
      <c r="J18" s="126">
        <v>1236.0953892</v>
      </c>
    </row>
    <row r="19" spans="1:14" x14ac:dyDescent="0.35">
      <c r="A19" s="461" t="s">
        <v>112</v>
      </c>
      <c r="B19" s="159" t="s">
        <v>117</v>
      </c>
      <c r="C19" s="266" t="s">
        <v>6</v>
      </c>
      <c r="D19" s="267" t="s">
        <v>6</v>
      </c>
      <c r="E19" s="269" t="s">
        <v>6</v>
      </c>
      <c r="F19" s="267" t="s">
        <v>6</v>
      </c>
      <c r="G19" s="269" t="s">
        <v>6</v>
      </c>
      <c r="H19" s="267" t="s">
        <v>6</v>
      </c>
      <c r="I19" s="269" t="s">
        <v>6</v>
      </c>
      <c r="J19" s="267" t="s">
        <v>6</v>
      </c>
    </row>
    <row r="20" spans="1:14" ht="15" thickBot="1" x14ac:dyDescent="0.4">
      <c r="A20" s="462"/>
      <c r="B20" s="160" t="s">
        <v>110</v>
      </c>
      <c r="C20" s="268" t="s">
        <v>6</v>
      </c>
      <c r="D20" s="130" t="s">
        <v>6</v>
      </c>
      <c r="E20" s="129" t="s">
        <v>6</v>
      </c>
      <c r="F20" s="130" t="s">
        <v>6</v>
      </c>
      <c r="G20" s="129" t="s">
        <v>6</v>
      </c>
      <c r="H20" s="130" t="s">
        <v>6</v>
      </c>
      <c r="I20" s="129" t="s">
        <v>6</v>
      </c>
      <c r="J20" s="130" t="s">
        <v>6</v>
      </c>
    </row>
    <row r="21" spans="1:14" x14ac:dyDescent="0.35">
      <c r="A21" s="463" t="s">
        <v>119</v>
      </c>
      <c r="B21" s="161" t="s">
        <v>117</v>
      </c>
      <c r="C21" s="140">
        <f t="shared" ref="C21:J22" si="1">SUM(C15,C17,C19)</f>
        <v>1786.1344288770338</v>
      </c>
      <c r="D21" s="132">
        <f t="shared" si="1"/>
        <v>2272.5051586506465</v>
      </c>
      <c r="E21" s="123">
        <f t="shared" si="1"/>
        <v>1172.5111774039779</v>
      </c>
      <c r="F21" s="124">
        <f t="shared" si="1"/>
        <v>2261.0362654749038</v>
      </c>
      <c r="G21" s="123">
        <f t="shared" si="1"/>
        <v>1077.6068073301499</v>
      </c>
      <c r="H21" s="124">
        <f t="shared" si="1"/>
        <v>2371.8972230091958</v>
      </c>
      <c r="I21" s="123">
        <f t="shared" si="1"/>
        <v>1049.8350570785001</v>
      </c>
      <c r="J21" s="124">
        <f t="shared" si="1"/>
        <v>2969.5115689258082</v>
      </c>
    </row>
    <row r="22" spans="1:14" ht="15" thickBot="1" x14ac:dyDescent="0.4">
      <c r="A22" s="464"/>
      <c r="B22" s="162" t="s">
        <v>110</v>
      </c>
      <c r="C22" s="270">
        <f t="shared" si="1"/>
        <v>6430.1019482427782</v>
      </c>
      <c r="D22" s="134">
        <f t="shared" si="1"/>
        <v>8181.041478058467</v>
      </c>
      <c r="E22" s="125">
        <f t="shared" si="1"/>
        <v>4221.0520576000818</v>
      </c>
      <c r="F22" s="126">
        <f t="shared" si="1"/>
        <v>8139.7533470190247</v>
      </c>
      <c r="G22" s="125">
        <f t="shared" si="1"/>
        <v>3879.3953686955738</v>
      </c>
      <c r="H22" s="126">
        <f t="shared" si="1"/>
        <v>8538.8539116240609</v>
      </c>
      <c r="I22" s="125">
        <f t="shared" si="1"/>
        <v>3779.4167878496055</v>
      </c>
      <c r="J22" s="126">
        <f t="shared" si="1"/>
        <v>10690.271580893337</v>
      </c>
    </row>
    <row r="23" spans="1:14" ht="26.5" thickBot="1" x14ac:dyDescent="0.4">
      <c r="A23" s="165" t="s">
        <v>120</v>
      </c>
      <c r="B23" s="166" t="s">
        <v>117</v>
      </c>
      <c r="C23" s="271">
        <f>SUM(C12,C21)</f>
        <v>1872.5343788770338</v>
      </c>
      <c r="D23" s="142">
        <f t="shared" ref="D23:J24" si="2">SUM(D12,D21)</f>
        <v>3631.9931826328384</v>
      </c>
      <c r="E23" s="136">
        <f t="shared" si="2"/>
        <v>1251.6717774039778</v>
      </c>
      <c r="F23" s="137">
        <f t="shared" si="2"/>
        <v>3023.1772654749038</v>
      </c>
      <c r="G23" s="136">
        <f t="shared" si="2"/>
        <v>1109.5075073301498</v>
      </c>
      <c r="H23" s="137">
        <f t="shared" si="2"/>
        <v>2883.8492230091961</v>
      </c>
      <c r="I23" s="136">
        <f t="shared" si="2"/>
        <v>1049.8350570785001</v>
      </c>
      <c r="J23" s="137">
        <f t="shared" si="2"/>
        <v>3183.028568925808</v>
      </c>
    </row>
    <row r="24" spans="1:14" ht="26.5" thickBot="1" x14ac:dyDescent="0.4">
      <c r="A24" s="165" t="s">
        <v>120</v>
      </c>
      <c r="B24" s="166" t="s">
        <v>110</v>
      </c>
      <c r="C24" s="271">
        <f>SUM(C13,C22)</f>
        <v>6741.1426391567129</v>
      </c>
      <c r="D24" s="142">
        <f t="shared" si="2"/>
        <v>13075.212068072011</v>
      </c>
      <c r="E24" s="136">
        <f t="shared" si="2"/>
        <v>4506.0310155411644</v>
      </c>
      <c r="F24" s="137">
        <f t="shared" si="2"/>
        <v>10883.468629421815</v>
      </c>
      <c r="G24" s="136">
        <f t="shared" si="2"/>
        <v>3994.2382102555302</v>
      </c>
      <c r="H24" s="137">
        <f t="shared" si="2"/>
        <v>10381.886272114671</v>
      </c>
      <c r="I24" s="136">
        <f t="shared" si="2"/>
        <v>3779.4167878496055</v>
      </c>
      <c r="J24" s="137">
        <f t="shared" si="2"/>
        <v>11458.934933150724</v>
      </c>
      <c r="L24" s="77">
        <f>SUM(I24:J24)</f>
        <v>15238.35172100033</v>
      </c>
      <c r="M24" s="77"/>
      <c r="N24" s="77"/>
    </row>
    <row r="25" spans="1:14" ht="15" thickBot="1" x14ac:dyDescent="0.4">
      <c r="A25" s="63" t="s">
        <v>132</v>
      </c>
      <c r="B25" s="263" t="s">
        <v>48</v>
      </c>
      <c r="C25" s="272">
        <f>'GHG Emissions'!E34</f>
        <v>280359.0856014</v>
      </c>
      <c r="D25" s="273">
        <f>'GHG Emissions'!F34</f>
        <v>49480.239744699997</v>
      </c>
      <c r="E25" s="105">
        <f>'GHG Emissions'!G34</f>
        <v>232819.8239623</v>
      </c>
      <c r="F25" s="273">
        <f>'GHG Emissions'!H34</f>
        <v>36959.747793000002</v>
      </c>
      <c r="G25" s="105">
        <f>'GHG Emissions'!I34</f>
        <v>181212.0035544</v>
      </c>
      <c r="H25" s="273">
        <f>'GHG Emissions'!J34</f>
        <v>45563.473880000005</v>
      </c>
      <c r="I25" s="105">
        <f>'GHG Emissions'!K34</f>
        <v>102765.00000000001</v>
      </c>
      <c r="J25" s="273">
        <f>'GHG Emissions'!L34</f>
        <v>29750</v>
      </c>
    </row>
    <row r="26" spans="1:14" ht="26.5" thickBot="1" x14ac:dyDescent="0.4">
      <c r="A26" s="59" t="s">
        <v>49</v>
      </c>
      <c r="B26" s="264" t="s">
        <v>50</v>
      </c>
      <c r="C26" s="275">
        <f>'GHG Emissions'!E35</f>
        <v>119948.42636000001</v>
      </c>
      <c r="D26" s="276">
        <f>'GHG Emissions'!F35</f>
        <v>3814.8650000000002</v>
      </c>
      <c r="E26" s="277">
        <f>'GHG Emissions'!G35</f>
        <v>101351.5135088</v>
      </c>
      <c r="F26" s="276">
        <f>'GHG Emissions'!H35</f>
        <v>3720.0915090000003</v>
      </c>
      <c r="G26" s="277">
        <f>'GHG Emissions'!I35</f>
        <v>94186.052508799999</v>
      </c>
      <c r="H26" s="276">
        <f>'GHG Emissions'!J35</f>
        <v>3119.2999999999997</v>
      </c>
      <c r="I26" s="277">
        <f>'GHG Emissions'!K35</f>
        <v>60607.420231999997</v>
      </c>
      <c r="J26" s="276">
        <f>'GHG Emissions'!L35</f>
        <v>3167.3</v>
      </c>
    </row>
    <row r="27" spans="1:14" ht="26.5" thickBot="1" x14ac:dyDescent="0.4">
      <c r="A27" s="313" t="s">
        <v>335</v>
      </c>
      <c r="B27" s="274" t="s">
        <v>336</v>
      </c>
      <c r="C27" s="278">
        <f>C12/C23</f>
        <v>4.6140648190296188E-2</v>
      </c>
      <c r="D27" s="279">
        <f t="shared" ref="D27:J27" si="3">D12/D23</f>
        <v>0.37430907923585272</v>
      </c>
      <c r="E27" s="280">
        <f t="shared" si="3"/>
        <v>6.3243896226678975E-2</v>
      </c>
      <c r="F27" s="279">
        <f t="shared" si="3"/>
        <v>0.25209934220654345</v>
      </c>
      <c r="G27" s="280">
        <f t="shared" si="3"/>
        <v>2.8752126316624816E-2</v>
      </c>
      <c r="H27" s="279">
        <f t="shared" si="3"/>
        <v>0.1775238441439029</v>
      </c>
      <c r="I27" s="280">
        <f t="shared" si="3"/>
        <v>0</v>
      </c>
      <c r="J27" s="279">
        <f t="shared" si="3"/>
        <v>6.707982519681141E-2</v>
      </c>
      <c r="K27" s="281"/>
    </row>
    <row r="28" spans="1:14" ht="26.5" thickBot="1" x14ac:dyDescent="0.4">
      <c r="A28" s="314" t="s">
        <v>329</v>
      </c>
      <c r="B28" s="168" t="s">
        <v>113</v>
      </c>
      <c r="C28" s="169">
        <f t="shared" ref="C28:J28" si="4">C24/C25</f>
        <v>2.4044673368427659E-2</v>
      </c>
      <c r="D28" s="142">
        <f t="shared" si="4"/>
        <v>0.26425118664613068</v>
      </c>
      <c r="E28" s="138">
        <f t="shared" si="4"/>
        <v>1.9354155238390767E-2</v>
      </c>
      <c r="F28" s="137">
        <f t="shared" si="4"/>
        <v>0.29446815195754911</v>
      </c>
      <c r="G28" s="138">
        <f t="shared" si="4"/>
        <v>2.2041797076960502E-2</v>
      </c>
      <c r="H28" s="137">
        <f t="shared" si="4"/>
        <v>0.22785545938523749</v>
      </c>
      <c r="I28" s="136">
        <f t="shared" si="4"/>
        <v>3.6777276191792975E-2</v>
      </c>
      <c r="J28" s="137">
        <f t="shared" si="4"/>
        <v>0.38517428346725124</v>
      </c>
    </row>
    <row r="29" spans="1:14" ht="52.5" thickBot="1" x14ac:dyDescent="0.4">
      <c r="A29" s="314" t="s">
        <v>327</v>
      </c>
      <c r="B29" s="168" t="s">
        <v>383</v>
      </c>
      <c r="C29" s="169">
        <f>C24/(C25/20.66)</f>
        <v>0.49676295179171548</v>
      </c>
      <c r="D29" s="169">
        <f>D24/(D25/20.66)</f>
        <v>5.4594295161090596</v>
      </c>
      <c r="E29" s="169">
        <f>E24/(E25/20.43)</f>
        <v>0.39540539152032333</v>
      </c>
      <c r="F29" s="169">
        <f>F24/(F25/20.43)</f>
        <v>6.015984344492729</v>
      </c>
      <c r="G29" s="169">
        <f>G24/(G25/20.29)</f>
        <v>0.44722806269152854</v>
      </c>
      <c r="H29" s="169">
        <f>H24/(H25/20.29)</f>
        <v>4.6231872709264685</v>
      </c>
      <c r="I29" s="169">
        <f>I24/(I25/20.49)</f>
        <v>0.75356638916983798</v>
      </c>
      <c r="J29" s="169">
        <f>J24/(J25/20.49)</f>
        <v>7.8922210682439777</v>
      </c>
    </row>
    <row r="30" spans="1:14" ht="52.5" thickBot="1" x14ac:dyDescent="0.4">
      <c r="A30" s="314" t="s">
        <v>328</v>
      </c>
      <c r="B30" s="168" t="s">
        <v>114</v>
      </c>
      <c r="C30" s="169">
        <f>C24/C26</f>
        <v>5.6200342461555843E-2</v>
      </c>
      <c r="D30" s="261">
        <f t="shared" ref="D30:J30" si="5">D24/D26</f>
        <v>3.4274376860182496</v>
      </c>
      <c r="E30" s="138">
        <f t="shared" si="5"/>
        <v>4.4459434886977997E-2</v>
      </c>
      <c r="F30" s="139">
        <f t="shared" si="5"/>
        <v>2.925591642864561</v>
      </c>
      <c r="G30" s="138">
        <f t="shared" si="5"/>
        <v>4.2407958544417604E-2</v>
      </c>
      <c r="H30" s="139">
        <f t="shared" si="5"/>
        <v>3.3282743795449847</v>
      </c>
      <c r="I30" s="138">
        <f t="shared" si="5"/>
        <v>6.2358978048930688E-2</v>
      </c>
      <c r="J30" s="139">
        <f t="shared" si="5"/>
        <v>3.6178874540304751</v>
      </c>
    </row>
    <row r="31" spans="1:14" ht="52.5" customHeight="1" thickBot="1" x14ac:dyDescent="0.4">
      <c r="A31" s="315" t="s">
        <v>76</v>
      </c>
      <c r="B31" s="469" t="s">
        <v>338</v>
      </c>
      <c r="C31" s="470"/>
      <c r="D31" s="470"/>
      <c r="E31" s="470"/>
      <c r="F31" s="470"/>
      <c r="G31" s="470"/>
      <c r="H31" s="470"/>
      <c r="I31" s="470"/>
      <c r="J31" s="471"/>
    </row>
    <row r="32" spans="1:14" ht="51" customHeight="1" x14ac:dyDescent="0.35">
      <c r="A32" s="415" t="s">
        <v>343</v>
      </c>
      <c r="B32" s="416"/>
      <c r="C32" s="416"/>
      <c r="D32" s="416"/>
      <c r="E32" s="416"/>
      <c r="F32" s="416"/>
      <c r="G32" s="416"/>
      <c r="H32" s="416"/>
      <c r="I32" s="416"/>
      <c r="J32" s="417"/>
    </row>
    <row r="33" spans="1:10" x14ac:dyDescent="0.35">
      <c r="A33" s="418"/>
      <c r="B33" s="419"/>
      <c r="C33" s="419"/>
      <c r="D33" s="419"/>
      <c r="E33" s="419"/>
      <c r="F33" s="419"/>
      <c r="G33" s="419"/>
      <c r="H33" s="419"/>
      <c r="I33" s="419"/>
      <c r="J33" s="420"/>
    </row>
    <row r="34" spans="1:10" ht="15" thickBot="1" x14ac:dyDescent="0.4">
      <c r="A34" s="421"/>
      <c r="B34" s="422"/>
      <c r="C34" s="422"/>
      <c r="D34" s="422"/>
      <c r="E34" s="422"/>
      <c r="F34" s="422"/>
      <c r="G34" s="422"/>
      <c r="H34" s="422"/>
      <c r="I34" s="422"/>
      <c r="J34" s="423"/>
    </row>
    <row r="35" spans="1:10" x14ac:dyDescent="0.35">
      <c r="C35" s="77"/>
      <c r="E35" s="77"/>
      <c r="G35" s="77"/>
    </row>
    <row r="36" spans="1:10" x14ac:dyDescent="0.35">
      <c r="C36" s="77"/>
      <c r="E36" s="77"/>
      <c r="G36" s="77"/>
    </row>
    <row r="37" spans="1:10" x14ac:dyDescent="0.35">
      <c r="C37" s="379"/>
      <c r="D37" s="379"/>
      <c r="E37" s="209"/>
    </row>
    <row r="39" spans="1:10" x14ac:dyDescent="0.35">
      <c r="C39" s="210"/>
      <c r="D39" s="210"/>
      <c r="E39" s="210"/>
      <c r="F39" s="210"/>
    </row>
    <row r="41" spans="1:10" x14ac:dyDescent="0.35">
      <c r="G41" s="211"/>
    </row>
    <row r="43" spans="1:10" x14ac:dyDescent="0.35">
      <c r="C43" s="77"/>
      <c r="D43" s="77"/>
      <c r="E43" s="77"/>
      <c r="F43" s="77"/>
      <c r="G43" s="77"/>
      <c r="H43" s="77"/>
    </row>
    <row r="44" spans="1:10" x14ac:dyDescent="0.35">
      <c r="C44" s="77"/>
      <c r="D44" s="77"/>
      <c r="E44" s="77"/>
      <c r="F44" s="77"/>
      <c r="G44" s="77"/>
      <c r="H44" s="77"/>
    </row>
    <row r="45" spans="1:10" x14ac:dyDescent="0.35">
      <c r="C45" s="77"/>
      <c r="D45" s="77"/>
      <c r="E45" s="77"/>
      <c r="F45" s="77"/>
      <c r="G45" s="77"/>
      <c r="H45" s="77"/>
    </row>
    <row r="48" spans="1:10" x14ac:dyDescent="0.35">
      <c r="D48" s="77"/>
      <c r="F48" s="77"/>
    </row>
    <row r="49" spans="3:7" x14ac:dyDescent="0.35">
      <c r="C49" s="77"/>
      <c r="D49" s="77"/>
      <c r="E49" s="77"/>
      <c r="F49" s="77"/>
      <c r="G49" s="77"/>
    </row>
    <row r="50" spans="3:7" x14ac:dyDescent="0.35">
      <c r="C50" s="77"/>
      <c r="D50" s="77"/>
      <c r="E50" s="77"/>
      <c r="F50" s="77"/>
    </row>
    <row r="51" spans="3:7" x14ac:dyDescent="0.35">
      <c r="D51" s="77"/>
      <c r="F51" s="77"/>
    </row>
  </sheetData>
  <mergeCells count="18">
    <mergeCell ref="E3:F3"/>
    <mergeCell ref="G3:H3"/>
    <mergeCell ref="B31:J31"/>
    <mergeCell ref="A1:J1"/>
    <mergeCell ref="I3:J3"/>
    <mergeCell ref="A3:A4"/>
    <mergeCell ref="B3:B4"/>
    <mergeCell ref="C3:D3"/>
    <mergeCell ref="A15:A16"/>
    <mergeCell ref="A17:A18"/>
    <mergeCell ref="A19:A20"/>
    <mergeCell ref="A21:A22"/>
    <mergeCell ref="A32:J34"/>
    <mergeCell ref="A5:J5"/>
    <mergeCell ref="A6:A7"/>
    <mergeCell ref="A8:A9"/>
    <mergeCell ref="A10:A11"/>
    <mergeCell ref="A12:A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D8E6-4023-468F-BE4C-6AB570ADC853}">
  <dimension ref="A1:K20"/>
  <sheetViews>
    <sheetView topLeftCell="A5" workbookViewId="0">
      <selection activeCell="D18" sqref="D18"/>
    </sheetView>
  </sheetViews>
  <sheetFormatPr defaultColWidth="17.81640625" defaultRowHeight="14.5" x14ac:dyDescent="0.35"/>
  <cols>
    <col min="1" max="2" width="29.08984375" customWidth="1"/>
  </cols>
  <sheetData>
    <row r="1" spans="1:11" ht="17.5" thickBot="1" x14ac:dyDescent="0.4">
      <c r="A1" s="426" t="s">
        <v>344</v>
      </c>
      <c r="B1" s="427"/>
      <c r="C1" s="427"/>
      <c r="D1" s="427"/>
      <c r="E1" s="427"/>
      <c r="F1" s="427"/>
      <c r="G1" s="427"/>
      <c r="H1" s="427"/>
      <c r="I1" s="427"/>
      <c r="J1" s="427"/>
      <c r="K1" s="428"/>
    </row>
    <row r="2" spans="1:11" ht="15" thickBot="1" x14ac:dyDescent="0.4"/>
    <row r="3" spans="1:11" ht="17.5" thickBot="1" x14ac:dyDescent="0.4">
      <c r="A3" s="477" t="s">
        <v>0</v>
      </c>
      <c r="B3" s="479" t="s">
        <v>46</v>
      </c>
      <c r="C3" s="479" t="s">
        <v>1</v>
      </c>
      <c r="D3" s="493" t="s">
        <v>15</v>
      </c>
      <c r="E3" s="494"/>
      <c r="F3" s="495"/>
      <c r="G3" s="496"/>
      <c r="H3" s="494" t="s">
        <v>121</v>
      </c>
      <c r="I3" s="494"/>
      <c r="J3" s="495"/>
      <c r="K3" s="496"/>
    </row>
    <row r="4" spans="1:11" ht="15.5" customHeight="1" x14ac:dyDescent="0.35">
      <c r="A4" s="478"/>
      <c r="B4" s="480"/>
      <c r="C4" s="480"/>
      <c r="D4" s="497" t="s">
        <v>324</v>
      </c>
      <c r="E4" s="488" t="s">
        <v>151</v>
      </c>
      <c r="F4" s="488" t="s">
        <v>2</v>
      </c>
      <c r="G4" s="499" t="s">
        <v>14</v>
      </c>
      <c r="H4" s="488" t="s">
        <v>324</v>
      </c>
      <c r="I4" s="488" t="s">
        <v>151</v>
      </c>
      <c r="J4" s="501" t="s">
        <v>2</v>
      </c>
      <c r="K4" s="503" t="s">
        <v>14</v>
      </c>
    </row>
    <row r="5" spans="1:11" ht="15" thickBot="1" x14ac:dyDescent="0.4">
      <c r="A5" s="476"/>
      <c r="B5" s="481"/>
      <c r="C5" s="481"/>
      <c r="D5" s="498"/>
      <c r="E5" s="489"/>
      <c r="F5" s="489"/>
      <c r="G5" s="500"/>
      <c r="H5" s="489"/>
      <c r="I5" s="489"/>
      <c r="J5" s="502"/>
      <c r="K5" s="504"/>
    </row>
    <row r="6" spans="1:11" ht="17.5" thickBot="1" x14ac:dyDescent="0.4">
      <c r="A6" s="482" t="s">
        <v>122</v>
      </c>
      <c r="B6" s="483"/>
      <c r="C6" s="483"/>
      <c r="D6" s="483"/>
      <c r="E6" s="483"/>
      <c r="F6" s="483"/>
      <c r="G6" s="483"/>
      <c r="H6" s="484"/>
      <c r="I6" s="484"/>
      <c r="J6" s="484"/>
      <c r="K6" s="485"/>
    </row>
    <row r="7" spans="1:11" ht="15.5" x14ac:dyDescent="0.35">
      <c r="A7" s="490" t="s">
        <v>123</v>
      </c>
      <c r="B7" s="65" t="s">
        <v>130</v>
      </c>
      <c r="C7" s="41" t="s">
        <v>110</v>
      </c>
      <c r="D7" s="298" t="s">
        <v>43</v>
      </c>
      <c r="E7" s="70" t="s">
        <v>43</v>
      </c>
      <c r="F7" s="70" t="s">
        <v>43</v>
      </c>
      <c r="G7" s="308" t="s">
        <v>43</v>
      </c>
      <c r="H7" s="298" t="s">
        <v>43</v>
      </c>
      <c r="I7" s="70" t="s">
        <v>43</v>
      </c>
      <c r="J7" s="70" t="s">
        <v>43</v>
      </c>
      <c r="K7" s="282" t="s">
        <v>43</v>
      </c>
    </row>
    <row r="8" spans="1:11" ht="16" thickBot="1" x14ac:dyDescent="0.4">
      <c r="A8" s="491"/>
      <c r="B8" s="66" t="s">
        <v>131</v>
      </c>
      <c r="C8" s="42" t="s">
        <v>110</v>
      </c>
      <c r="D8" s="299">
        <v>10636.993304645719</v>
      </c>
      <c r="E8" s="68">
        <v>8492.7137821876113</v>
      </c>
      <c r="F8" s="68">
        <v>11443.079711080205</v>
      </c>
      <c r="G8" s="309">
        <v>5549.2045517900051</v>
      </c>
      <c r="H8" s="307">
        <v>15394.950094857499</v>
      </c>
      <c r="I8" s="306">
        <v>1046.8965768815403</v>
      </c>
      <c r="J8" s="215">
        <v>0</v>
      </c>
      <c r="K8" s="283">
        <v>600.41404892543301</v>
      </c>
    </row>
    <row r="9" spans="1:11" ht="15.5" x14ac:dyDescent="0.35">
      <c r="A9" s="492" t="s">
        <v>124</v>
      </c>
      <c r="B9" s="67" t="s">
        <v>130</v>
      </c>
      <c r="C9" s="52" t="s">
        <v>110</v>
      </c>
      <c r="D9" s="300" t="s">
        <v>43</v>
      </c>
      <c r="E9" s="69" t="s">
        <v>43</v>
      </c>
      <c r="F9" s="69" t="s">
        <v>43</v>
      </c>
      <c r="G9" s="310" t="s">
        <v>43</v>
      </c>
      <c r="H9" s="300">
        <v>9.0183492513779058</v>
      </c>
      <c r="I9" s="69">
        <v>8.080510625429751</v>
      </c>
      <c r="J9" s="69" t="s">
        <v>43</v>
      </c>
      <c r="K9" s="284" t="s">
        <v>43</v>
      </c>
    </row>
    <row r="10" spans="1:11" ht="16" thickBot="1" x14ac:dyDescent="0.4">
      <c r="A10" s="491"/>
      <c r="B10" s="66" t="s">
        <v>131</v>
      </c>
      <c r="C10" s="42" t="s">
        <v>110</v>
      </c>
      <c r="D10" s="299">
        <v>651.67703140339631</v>
      </c>
      <c r="E10" s="68">
        <v>602.67097481064752</v>
      </c>
      <c r="F10" s="68">
        <v>477.50860696396961</v>
      </c>
      <c r="G10" s="309">
        <v>302.15851882509452</v>
      </c>
      <c r="H10" s="311">
        <f>SUM('[1]Energy Outside'!F12:H12)</f>
        <v>471.96317271689321</v>
      </c>
      <c r="I10" s="68">
        <v>464.3951152270152</v>
      </c>
      <c r="J10" s="68" t="s">
        <v>43</v>
      </c>
      <c r="K10" s="285" t="s">
        <v>43</v>
      </c>
    </row>
    <row r="11" spans="1:11" ht="17.5" thickBot="1" x14ac:dyDescent="0.4">
      <c r="A11" s="486" t="s">
        <v>125</v>
      </c>
      <c r="B11" s="487"/>
      <c r="C11" s="487"/>
      <c r="D11" s="487"/>
      <c r="E11" s="487"/>
      <c r="F11" s="487"/>
      <c r="G11" s="487"/>
      <c r="H11" s="487"/>
      <c r="I11" s="214"/>
      <c r="J11" s="60"/>
      <c r="K11" s="17"/>
    </row>
    <row r="12" spans="1:11" ht="15.5" x14ac:dyDescent="0.35">
      <c r="A12" s="490" t="s">
        <v>126</v>
      </c>
      <c r="B12" s="65" t="s">
        <v>130</v>
      </c>
      <c r="C12" s="41" t="s">
        <v>110</v>
      </c>
      <c r="D12" s="301" t="s">
        <v>128</v>
      </c>
      <c r="E12" s="170" t="s">
        <v>128</v>
      </c>
      <c r="F12" s="170" t="s">
        <v>128</v>
      </c>
      <c r="G12" s="286" t="s">
        <v>128</v>
      </c>
      <c r="H12" s="292" t="s">
        <v>128</v>
      </c>
      <c r="I12" s="170" t="s">
        <v>128</v>
      </c>
      <c r="J12" s="170" t="s">
        <v>128</v>
      </c>
      <c r="K12" s="286" t="s">
        <v>128</v>
      </c>
    </row>
    <row r="13" spans="1:11" ht="16" thickBot="1" x14ac:dyDescent="0.4">
      <c r="A13" s="491"/>
      <c r="B13" s="66" t="s">
        <v>131</v>
      </c>
      <c r="C13" s="42" t="s">
        <v>110</v>
      </c>
      <c r="D13" s="302">
        <v>412841.40873736853</v>
      </c>
      <c r="E13" s="171">
        <v>913522.80465596518</v>
      </c>
      <c r="F13" s="171">
        <v>767596.26681791525</v>
      </c>
      <c r="G13" s="287">
        <v>821655.50063540181</v>
      </c>
      <c r="H13" s="172">
        <v>1164222.5498241396</v>
      </c>
      <c r="I13" s="297">
        <v>1101533.7130953965</v>
      </c>
      <c r="J13" s="173">
        <v>899440.43953423074</v>
      </c>
      <c r="K13" s="287">
        <v>794048.32149530016</v>
      </c>
    </row>
    <row r="14" spans="1:11" ht="27" customHeight="1" x14ac:dyDescent="0.35">
      <c r="A14" s="475" t="s">
        <v>127</v>
      </c>
      <c r="B14" s="67" t="s">
        <v>130</v>
      </c>
      <c r="C14" s="52" t="s">
        <v>110</v>
      </c>
      <c r="D14" s="303" t="s">
        <v>128</v>
      </c>
      <c r="E14" s="174" t="s">
        <v>128</v>
      </c>
      <c r="F14" s="174" t="s">
        <v>128</v>
      </c>
      <c r="G14" s="288" t="s">
        <v>128</v>
      </c>
      <c r="H14" s="294" t="s">
        <v>128</v>
      </c>
      <c r="I14" s="174" t="s">
        <v>128</v>
      </c>
      <c r="J14" s="174" t="s">
        <v>128</v>
      </c>
      <c r="K14" s="288" t="s">
        <v>128</v>
      </c>
    </row>
    <row r="15" spans="1:11" ht="16" thickBot="1" x14ac:dyDescent="0.4">
      <c r="A15" s="476"/>
      <c r="B15" s="66" t="s">
        <v>131</v>
      </c>
      <c r="C15" s="42" t="s">
        <v>110</v>
      </c>
      <c r="D15" s="299">
        <v>68880.942644799987</v>
      </c>
      <c r="E15" s="175">
        <v>191632.90583573462</v>
      </c>
      <c r="F15" s="175">
        <v>311178.11907479999</v>
      </c>
      <c r="G15" s="287">
        <v>298125.95051999995</v>
      </c>
      <c r="H15" s="295" t="s">
        <v>128</v>
      </c>
      <c r="I15" s="176" t="s">
        <v>128</v>
      </c>
      <c r="J15" s="176" t="s">
        <v>128</v>
      </c>
      <c r="K15" s="289" t="s">
        <v>128</v>
      </c>
    </row>
    <row r="16" spans="1:11" ht="24.5" customHeight="1" x14ac:dyDescent="0.35">
      <c r="A16" s="475" t="s">
        <v>129</v>
      </c>
      <c r="B16" s="67" t="s">
        <v>130</v>
      </c>
      <c r="C16" s="52" t="s">
        <v>110</v>
      </c>
      <c r="D16" s="304" t="s">
        <v>43</v>
      </c>
      <c r="E16" s="177" t="s">
        <v>43</v>
      </c>
      <c r="F16" s="177" t="s">
        <v>43</v>
      </c>
      <c r="G16" s="291" t="s">
        <v>43</v>
      </c>
      <c r="H16" s="296">
        <v>2404.5406927139397</v>
      </c>
      <c r="I16" s="178">
        <v>999.42039837711548</v>
      </c>
      <c r="J16" s="178">
        <v>1097.1138719188414</v>
      </c>
      <c r="K16" s="290">
        <v>1097.5314730881248</v>
      </c>
    </row>
    <row r="17" spans="1:11" ht="16" thickBot="1" x14ac:dyDescent="0.4">
      <c r="A17" s="476"/>
      <c r="B17" s="66" t="s">
        <v>131</v>
      </c>
      <c r="C17" s="42" t="s">
        <v>110</v>
      </c>
      <c r="D17" s="305" t="s">
        <v>43</v>
      </c>
      <c r="E17" s="179" t="s">
        <v>43</v>
      </c>
      <c r="F17" s="179" t="s">
        <v>43</v>
      </c>
      <c r="G17" s="287" t="s">
        <v>43</v>
      </c>
      <c r="H17" s="293">
        <v>14779.037996651272</v>
      </c>
      <c r="I17" s="173">
        <v>14788.689091377761</v>
      </c>
      <c r="J17" s="173">
        <v>11376</v>
      </c>
      <c r="K17" s="287">
        <v>9725.854130205742</v>
      </c>
    </row>
    <row r="19" spans="1:11" x14ac:dyDescent="0.35">
      <c r="D19" s="93">
        <f>SUM(D7,D9,D12,D14,D16)</f>
        <v>0</v>
      </c>
      <c r="E19" s="93">
        <f t="shared" ref="E19:K19" si="0">SUM(E7,E9,E12,E14,E16)</f>
        <v>0</v>
      </c>
      <c r="F19" s="93">
        <f t="shared" si="0"/>
        <v>0</v>
      </c>
      <c r="G19" s="93">
        <f t="shared" si="0"/>
        <v>0</v>
      </c>
      <c r="H19" s="93">
        <f t="shared" si="0"/>
        <v>2413.5590419653176</v>
      </c>
      <c r="I19" s="93">
        <f t="shared" si="0"/>
        <v>1007.5009090025452</v>
      </c>
      <c r="J19" s="93">
        <f t="shared" si="0"/>
        <v>1097.1138719188414</v>
      </c>
      <c r="K19" s="93">
        <f t="shared" si="0"/>
        <v>1097.5314730881248</v>
      </c>
    </row>
    <row r="20" spans="1:11" x14ac:dyDescent="0.35">
      <c r="D20" s="93">
        <f>SUM(D8,D10,D13,D15,D17)</f>
        <v>493011.02171821764</v>
      </c>
      <c r="E20" s="93">
        <f t="shared" ref="E20:K20" si="1">SUM(E8,E10,E13,E15,E17)</f>
        <v>1114251.095248698</v>
      </c>
      <c r="F20" s="93">
        <f t="shared" si="1"/>
        <v>1090694.9742107594</v>
      </c>
      <c r="G20" s="93">
        <f t="shared" si="1"/>
        <v>1125632.8142260169</v>
      </c>
      <c r="H20" s="93">
        <f t="shared" si="1"/>
        <v>1194868.5010883654</v>
      </c>
      <c r="I20" s="93">
        <f t="shared" si="1"/>
        <v>1117833.6938788828</v>
      </c>
      <c r="J20" s="93">
        <f t="shared" si="1"/>
        <v>910816.43953423074</v>
      </c>
      <c r="K20" s="93">
        <f t="shared" si="1"/>
        <v>804374.58967443125</v>
      </c>
    </row>
  </sheetData>
  <mergeCells count="21">
    <mergeCell ref="A1:K1"/>
    <mergeCell ref="A14:A15"/>
    <mergeCell ref="A7:A8"/>
    <mergeCell ref="A9:A10"/>
    <mergeCell ref="A12:A13"/>
    <mergeCell ref="D3:G3"/>
    <mergeCell ref="H3:K3"/>
    <mergeCell ref="D4:D5"/>
    <mergeCell ref="F4:F5"/>
    <mergeCell ref="G4:G5"/>
    <mergeCell ref="H4:H5"/>
    <mergeCell ref="J4:J5"/>
    <mergeCell ref="K4:K5"/>
    <mergeCell ref="A16:A17"/>
    <mergeCell ref="A3:A5"/>
    <mergeCell ref="B3:B5"/>
    <mergeCell ref="C3:C5"/>
    <mergeCell ref="A6:K6"/>
    <mergeCell ref="A11:H11"/>
    <mergeCell ref="E4:E5"/>
    <mergeCell ref="I4:I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EC2F2-7947-497A-B248-76E6B1EB4C1C}">
  <dimension ref="B1:O42"/>
  <sheetViews>
    <sheetView topLeftCell="B29" zoomScale="84" zoomScaleNormal="84" workbookViewId="0">
      <selection activeCell="C35" sqref="C35"/>
    </sheetView>
  </sheetViews>
  <sheetFormatPr defaultColWidth="39.36328125" defaultRowHeight="14.5" x14ac:dyDescent="0.35"/>
  <cols>
    <col min="1" max="1" width="2.453125" customWidth="1"/>
    <col min="2" max="2" width="47.90625" customWidth="1"/>
    <col min="3" max="3" width="22.81640625" customWidth="1"/>
    <col min="4" max="9" width="27.90625" customWidth="1"/>
    <col min="10" max="11" width="27.90625" style="35" customWidth="1"/>
  </cols>
  <sheetData>
    <row r="1" spans="2:15" ht="17.5" thickBot="1" x14ac:dyDescent="0.4">
      <c r="B1" s="426" t="s">
        <v>345</v>
      </c>
      <c r="C1" s="427"/>
      <c r="D1" s="427"/>
      <c r="E1" s="427"/>
      <c r="F1" s="427"/>
      <c r="G1" s="427"/>
      <c r="H1" s="427"/>
      <c r="I1" s="427"/>
      <c r="J1" s="427"/>
      <c r="K1" s="428"/>
    </row>
    <row r="2" spans="2:15" ht="15" thickBot="1" x14ac:dyDescent="0.4">
      <c r="J2"/>
      <c r="K2"/>
    </row>
    <row r="3" spans="2:15" ht="15" thickBot="1" x14ac:dyDescent="0.4">
      <c r="B3" s="441" t="s">
        <v>46</v>
      </c>
      <c r="C3" s="449" t="s">
        <v>1</v>
      </c>
      <c r="D3" s="465" t="s">
        <v>324</v>
      </c>
      <c r="E3" s="466"/>
      <c r="F3" s="465" t="s">
        <v>151</v>
      </c>
      <c r="G3" s="466"/>
      <c r="H3" s="505" t="s">
        <v>2</v>
      </c>
      <c r="I3" s="466"/>
      <c r="J3" s="505" t="s">
        <v>14</v>
      </c>
      <c r="K3" s="466"/>
    </row>
    <row r="4" spans="2:15" ht="15" thickBot="1" x14ac:dyDescent="0.4">
      <c r="B4" s="442"/>
      <c r="C4" s="450"/>
      <c r="D4" s="217" t="s">
        <v>15</v>
      </c>
      <c r="E4" s="218" t="s">
        <v>16</v>
      </c>
      <c r="F4" s="26" t="s">
        <v>15</v>
      </c>
      <c r="G4" s="27" t="s">
        <v>16</v>
      </c>
      <c r="H4" s="26" t="s">
        <v>15</v>
      </c>
      <c r="I4" s="27" t="s">
        <v>16</v>
      </c>
      <c r="J4" s="26" t="s">
        <v>15</v>
      </c>
      <c r="K4" s="27" t="s">
        <v>16</v>
      </c>
    </row>
    <row r="5" spans="2:15" ht="16" thickBot="1" x14ac:dyDescent="0.4">
      <c r="B5" s="458" t="s">
        <v>66</v>
      </c>
      <c r="C5" s="459"/>
      <c r="D5" s="459"/>
      <c r="E5" s="459"/>
      <c r="F5" s="459"/>
      <c r="G5" s="459"/>
      <c r="H5" s="459"/>
      <c r="I5" s="459"/>
      <c r="J5" s="459"/>
      <c r="K5" s="460"/>
    </row>
    <row r="6" spans="2:15" x14ac:dyDescent="0.35">
      <c r="B6" s="2" t="s">
        <v>51</v>
      </c>
      <c r="C6" s="3" t="s">
        <v>47</v>
      </c>
      <c r="D6" s="28" t="s">
        <v>6</v>
      </c>
      <c r="E6" s="29" t="s">
        <v>6</v>
      </c>
      <c r="F6" s="28" t="s">
        <v>6</v>
      </c>
      <c r="G6" s="29" t="s">
        <v>6</v>
      </c>
      <c r="H6" s="28" t="s">
        <v>6</v>
      </c>
      <c r="I6" s="29" t="s">
        <v>6</v>
      </c>
      <c r="J6" s="28" t="s">
        <v>6</v>
      </c>
      <c r="K6" s="29" t="s">
        <v>6</v>
      </c>
    </row>
    <row r="7" spans="2:15" x14ac:dyDescent="0.35">
      <c r="B7" s="4" t="s">
        <v>52</v>
      </c>
      <c r="C7" s="5" t="s">
        <v>47</v>
      </c>
      <c r="D7" s="180">
        <v>30260.799999999999</v>
      </c>
      <c r="E7" s="181">
        <v>1314324</v>
      </c>
      <c r="F7" s="180">
        <v>57574.885629999997</v>
      </c>
      <c r="G7" s="181">
        <v>1132609</v>
      </c>
      <c r="H7" s="180">
        <f>'[2]GRI 2018 - FY 21, FY 22, FY 23 '!$G$17</f>
        <v>39779.892032258067</v>
      </c>
      <c r="I7" s="181">
        <f>'[2]GRI 2018 - FY 21, FY 22, FY 23 '!$J$17</f>
        <v>1058928</v>
      </c>
      <c r="J7" s="180">
        <f>'[2]GRI 2018 - FY 21, FY 22, FY 23 '!$F$17</f>
        <v>89048.846799999999</v>
      </c>
      <c r="K7" s="181">
        <f>'[2]GRI 2018 - FY 21, FY 22, FY 23 '!$I$17</f>
        <v>910520</v>
      </c>
    </row>
    <row r="8" spans="2:15" x14ac:dyDescent="0.35">
      <c r="B8" s="4" t="s">
        <v>53</v>
      </c>
      <c r="C8" s="5" t="s">
        <v>47</v>
      </c>
      <c r="D8" s="180">
        <v>69025.555780595139</v>
      </c>
      <c r="E8" s="181">
        <v>795599.28999999992</v>
      </c>
      <c r="F8" s="180">
        <v>82142.880999999994</v>
      </c>
      <c r="G8" s="181">
        <v>658070.4040000001</v>
      </c>
      <c r="H8" s="180">
        <f>SUM('[2]GRI 2018 - FY 21, FY 22, FY 23 '!$G$16,'[2]GRI 2018 - FY 21, FY 22, FY 23 '!$G$20,'[2]GRI 2018 - FY 21, FY 22, FY 23 '!$G$21,'[2]GRI 2018 - FY 21, FY 22, FY 23 '!$G$22)</f>
        <v>113409.30100000001</v>
      </c>
      <c r="I8" s="181">
        <v>569604.5</v>
      </c>
      <c r="J8" s="180">
        <f>SUM('[2]GRI 2018 - FY 21, FY 22, FY 23 '!$F$16,'[2]GRI 2018 - FY 21, FY 22, FY 23 '!$F$20,'[2]GRI 2018 - FY 21, FY 22, FY 23 '!$F$21,'[2]GRI 2018 - FY 21, FY 22, FY 23 '!$F$22)</f>
        <v>115965.102</v>
      </c>
      <c r="K8" s="181">
        <v>503197.37800000003</v>
      </c>
    </row>
    <row r="9" spans="2:15" x14ac:dyDescent="0.35">
      <c r="B9" s="4" t="s">
        <v>54</v>
      </c>
      <c r="C9" s="5" t="s">
        <v>47</v>
      </c>
      <c r="D9" s="182" t="s">
        <v>6</v>
      </c>
      <c r="E9" s="183" t="s">
        <v>6</v>
      </c>
      <c r="F9" s="182" t="s">
        <v>6</v>
      </c>
      <c r="G9" s="183" t="s">
        <v>6</v>
      </c>
      <c r="H9" s="182" t="s">
        <v>6</v>
      </c>
      <c r="I9" s="183" t="s">
        <v>6</v>
      </c>
      <c r="J9" s="182" t="s">
        <v>6</v>
      </c>
      <c r="K9" s="183" t="s">
        <v>6</v>
      </c>
    </row>
    <row r="10" spans="2:15" ht="15" thickBot="1" x14ac:dyDescent="0.4">
      <c r="B10" s="6" t="s">
        <v>55</v>
      </c>
      <c r="C10" s="7" t="s">
        <v>47</v>
      </c>
      <c r="D10" s="184">
        <v>15108.119999999999</v>
      </c>
      <c r="E10" s="185">
        <v>994170</v>
      </c>
      <c r="F10" s="184">
        <v>13524.137999999999</v>
      </c>
      <c r="G10" s="185">
        <v>886530</v>
      </c>
      <c r="H10" s="184">
        <f>SUM('[2]GRI 2018 - FY 21, FY 22, FY 23 '!$G$18)</f>
        <v>8430.8249999999989</v>
      </c>
      <c r="I10" s="185">
        <v>850152</v>
      </c>
      <c r="J10" s="184">
        <f>'[2]GRI 2018 - FY 21, FY 22, FY 23 '!$F$18</f>
        <v>0</v>
      </c>
      <c r="K10" s="185">
        <v>818592</v>
      </c>
    </row>
    <row r="11" spans="2:15" ht="26.5" thickBot="1" x14ac:dyDescent="0.4">
      <c r="B11" s="8" t="s">
        <v>69</v>
      </c>
      <c r="C11" s="9" t="s">
        <v>47</v>
      </c>
      <c r="D11" s="186">
        <f>SUM(D6:D10)</f>
        <v>114394.47578059514</v>
      </c>
      <c r="E11" s="187">
        <f>SUM(E6:E10)</f>
        <v>3104093.29</v>
      </c>
      <c r="F11" s="186">
        <f t="shared" ref="F11:K11" si="0">SUM(F6:F10)</f>
        <v>153241.90463</v>
      </c>
      <c r="G11" s="187">
        <f t="shared" si="0"/>
        <v>2677209.4040000001</v>
      </c>
      <c r="H11" s="186">
        <f t="shared" si="0"/>
        <v>161620.01803225809</v>
      </c>
      <c r="I11" s="187">
        <f t="shared" si="0"/>
        <v>2478684.5</v>
      </c>
      <c r="J11" s="186">
        <f t="shared" si="0"/>
        <v>205013.94880000001</v>
      </c>
      <c r="K11" s="187">
        <f t="shared" si="0"/>
        <v>2232309.378</v>
      </c>
      <c r="M11" s="77"/>
      <c r="N11" s="77"/>
      <c r="O11" s="77"/>
    </row>
    <row r="12" spans="2:15" ht="16" thickBot="1" x14ac:dyDescent="0.4">
      <c r="B12" s="458" t="s">
        <v>67</v>
      </c>
      <c r="C12" s="459"/>
      <c r="D12" s="459"/>
      <c r="E12" s="459"/>
      <c r="F12" s="459"/>
      <c r="G12" s="459"/>
      <c r="H12" s="459"/>
      <c r="I12" s="459"/>
      <c r="J12" s="459"/>
      <c r="K12" s="460"/>
    </row>
    <row r="13" spans="2:15" ht="15" thickBot="1" x14ac:dyDescent="0.4">
      <c r="B13" s="515" t="s">
        <v>56</v>
      </c>
      <c r="C13" s="516"/>
      <c r="D13" s="516"/>
      <c r="E13" s="516"/>
      <c r="F13" s="516"/>
      <c r="G13" s="516"/>
      <c r="H13" s="516"/>
      <c r="I13" s="516"/>
      <c r="J13" s="516"/>
      <c r="K13" s="517"/>
    </row>
    <row r="14" spans="2:15" x14ac:dyDescent="0.35">
      <c r="B14" s="40" t="s">
        <v>57</v>
      </c>
      <c r="C14" s="41" t="s">
        <v>6</v>
      </c>
      <c r="D14" s="44" t="s">
        <v>6</v>
      </c>
      <c r="E14" s="45" t="s">
        <v>6</v>
      </c>
      <c r="F14" s="44" t="s">
        <v>6</v>
      </c>
      <c r="G14" s="45" t="s">
        <v>6</v>
      </c>
      <c r="H14" s="44" t="s">
        <v>6</v>
      </c>
      <c r="I14" s="45" t="s">
        <v>6</v>
      </c>
      <c r="J14" s="44" t="s">
        <v>6</v>
      </c>
      <c r="K14" s="45" t="s">
        <v>6</v>
      </c>
    </row>
    <row r="15" spans="2:15" ht="15" thickBot="1" x14ac:dyDescent="0.4">
      <c r="B15" s="34" t="s">
        <v>58</v>
      </c>
      <c r="C15" s="42" t="s">
        <v>6</v>
      </c>
      <c r="D15" s="215" t="s">
        <v>6</v>
      </c>
      <c r="E15" s="216" t="s">
        <v>6</v>
      </c>
      <c r="F15" s="39" t="s">
        <v>6</v>
      </c>
      <c r="G15" s="25" t="s">
        <v>6</v>
      </c>
      <c r="H15" s="39" t="s">
        <v>6</v>
      </c>
      <c r="I15" s="25" t="s">
        <v>6</v>
      </c>
      <c r="J15" s="39" t="s">
        <v>6</v>
      </c>
      <c r="K15" s="25" t="s">
        <v>6</v>
      </c>
    </row>
    <row r="16" spans="2:15" ht="15" thickBot="1" x14ac:dyDescent="0.4">
      <c r="B16" s="515" t="s">
        <v>59</v>
      </c>
      <c r="C16" s="516"/>
      <c r="D16" s="516"/>
      <c r="E16" s="516"/>
      <c r="F16" s="516"/>
      <c r="G16" s="516"/>
      <c r="H16" s="516"/>
      <c r="I16" s="516"/>
      <c r="J16" s="516"/>
      <c r="K16" s="517"/>
    </row>
    <row r="17" spans="2:15" x14ac:dyDescent="0.35">
      <c r="B17" s="40" t="s">
        <v>57</v>
      </c>
      <c r="C17" s="41" t="s">
        <v>6</v>
      </c>
      <c r="D17" s="53" t="s">
        <v>6</v>
      </c>
      <c r="E17" s="45" t="s">
        <v>6</v>
      </c>
      <c r="F17" s="53" t="s">
        <v>6</v>
      </c>
      <c r="G17" s="45" t="s">
        <v>6</v>
      </c>
      <c r="H17" s="44" t="s">
        <v>6</v>
      </c>
      <c r="I17" s="45" t="s">
        <v>6</v>
      </c>
      <c r="J17" s="44" t="s">
        <v>6</v>
      </c>
      <c r="K17" s="45" t="s">
        <v>6</v>
      </c>
    </row>
    <row r="18" spans="2:15" ht="15" thickBot="1" x14ac:dyDescent="0.4">
      <c r="B18" s="34" t="s">
        <v>58</v>
      </c>
      <c r="C18" s="42" t="s">
        <v>6</v>
      </c>
      <c r="D18" s="54" t="s">
        <v>6</v>
      </c>
      <c r="E18" s="216" t="s">
        <v>6</v>
      </c>
      <c r="F18" s="54" t="s">
        <v>6</v>
      </c>
      <c r="G18" s="25" t="s">
        <v>6</v>
      </c>
      <c r="H18" s="39" t="s">
        <v>6</v>
      </c>
      <c r="I18" s="25" t="s">
        <v>6</v>
      </c>
      <c r="J18" s="39" t="s">
        <v>6</v>
      </c>
      <c r="K18" s="25" t="s">
        <v>6</v>
      </c>
    </row>
    <row r="19" spans="2:15" ht="15" thickBot="1" x14ac:dyDescent="0.4">
      <c r="B19" s="515" t="s">
        <v>60</v>
      </c>
      <c r="C19" s="516"/>
      <c r="D19" s="518"/>
      <c r="E19" s="518"/>
      <c r="F19" s="518"/>
      <c r="G19" s="518"/>
      <c r="H19" s="518"/>
      <c r="I19" s="518"/>
      <c r="J19" s="518"/>
      <c r="K19" s="519"/>
    </row>
    <row r="20" spans="2:15" x14ac:dyDescent="0.35">
      <c r="B20" s="40" t="s">
        <v>57</v>
      </c>
      <c r="C20" s="55" t="s">
        <v>6</v>
      </c>
      <c r="D20" s="53" t="s">
        <v>6</v>
      </c>
      <c r="E20" s="45" t="s">
        <v>6</v>
      </c>
      <c r="F20" s="53" t="s">
        <v>6</v>
      </c>
      <c r="G20" s="45" t="s">
        <v>6</v>
      </c>
      <c r="H20" s="44" t="s">
        <v>6</v>
      </c>
      <c r="I20" s="45" t="s">
        <v>6</v>
      </c>
      <c r="J20" s="44" t="s">
        <v>6</v>
      </c>
      <c r="K20" s="45" t="s">
        <v>6</v>
      </c>
    </row>
    <row r="21" spans="2:15" ht="15" thickBot="1" x14ac:dyDescent="0.4">
      <c r="B21" s="34" t="s">
        <v>58</v>
      </c>
      <c r="C21" s="56" t="s">
        <v>6</v>
      </c>
      <c r="D21" s="54" t="s">
        <v>6</v>
      </c>
      <c r="E21" s="216" t="s">
        <v>6</v>
      </c>
      <c r="F21" s="54" t="s">
        <v>6</v>
      </c>
      <c r="G21" s="25" t="s">
        <v>6</v>
      </c>
      <c r="H21" s="39" t="s">
        <v>6</v>
      </c>
      <c r="I21" s="25" t="s">
        <v>6</v>
      </c>
      <c r="J21" s="39" t="s">
        <v>6</v>
      </c>
      <c r="K21" s="25" t="s">
        <v>6</v>
      </c>
    </row>
    <row r="22" spans="2:15" ht="15" thickBot="1" x14ac:dyDescent="0.4">
      <c r="B22" s="515" t="s">
        <v>61</v>
      </c>
      <c r="C22" s="516"/>
      <c r="D22" s="520"/>
      <c r="E22" s="520"/>
      <c r="F22" s="520"/>
      <c r="G22" s="520"/>
      <c r="H22" s="520"/>
      <c r="I22" s="520"/>
      <c r="J22" s="520"/>
      <c r="K22" s="521"/>
    </row>
    <row r="23" spans="2:15" x14ac:dyDescent="0.35">
      <c r="B23" s="40" t="s">
        <v>62</v>
      </c>
      <c r="C23" s="38" t="s">
        <v>47</v>
      </c>
      <c r="D23" s="188" t="s">
        <v>6</v>
      </c>
      <c r="E23" s="189">
        <v>2075755.1240000001</v>
      </c>
      <c r="F23" s="188" t="s">
        <v>6</v>
      </c>
      <c r="G23" s="189">
        <v>1744062</v>
      </c>
      <c r="H23" s="188" t="s">
        <v>6</v>
      </c>
      <c r="I23" s="189">
        <f>'[2]GRI 2018 - FY 21, FY 22, FY 23 '!$J$31</f>
        <v>1553329</v>
      </c>
      <c r="J23" s="188" t="s">
        <v>6</v>
      </c>
      <c r="K23" s="190">
        <f>'[2]GRI 2018 - FY 21, FY 22, FY 23 '!$I$31</f>
        <v>1364216</v>
      </c>
    </row>
    <row r="24" spans="2:15" ht="26.5" thickBot="1" x14ac:dyDescent="0.4">
      <c r="B24" s="34" t="s">
        <v>63</v>
      </c>
      <c r="C24" s="49" t="s">
        <v>47</v>
      </c>
      <c r="D24" s="191" t="s">
        <v>6</v>
      </c>
      <c r="E24" s="192">
        <v>399708</v>
      </c>
      <c r="F24" s="191" t="s">
        <v>6</v>
      </c>
      <c r="G24" s="192">
        <v>318670</v>
      </c>
      <c r="H24" s="191" t="s">
        <v>6</v>
      </c>
      <c r="I24" s="192">
        <f>'[2]GRI 2018 - FY 21, FY 22, FY 23 '!$J$32</f>
        <v>262519</v>
      </c>
      <c r="J24" s="191" t="s">
        <v>6</v>
      </c>
      <c r="K24" s="193">
        <f>'[2]GRI 2018 - FY 21, FY 22, FY 23 '!$I$32</f>
        <v>209090</v>
      </c>
    </row>
    <row r="25" spans="2:15" ht="15" thickBot="1" x14ac:dyDescent="0.4">
      <c r="B25" s="515" t="s">
        <v>64</v>
      </c>
      <c r="C25" s="516"/>
      <c r="D25" s="516"/>
      <c r="E25" s="516"/>
      <c r="F25" s="516"/>
      <c r="G25" s="516"/>
      <c r="H25" s="516"/>
      <c r="I25" s="516"/>
      <c r="J25" s="516"/>
      <c r="K25" s="517"/>
    </row>
    <row r="26" spans="2:15" x14ac:dyDescent="0.35">
      <c r="B26" s="40" t="s">
        <v>57</v>
      </c>
      <c r="C26" s="41" t="s">
        <v>6</v>
      </c>
      <c r="D26" s="44" t="s">
        <v>6</v>
      </c>
      <c r="E26" s="45" t="s">
        <v>6</v>
      </c>
      <c r="F26" s="44" t="s">
        <v>6</v>
      </c>
      <c r="G26" s="45" t="s">
        <v>6</v>
      </c>
      <c r="H26" s="44" t="s">
        <v>6</v>
      </c>
      <c r="I26" s="45" t="s">
        <v>6</v>
      </c>
      <c r="J26" s="44" t="s">
        <v>6</v>
      </c>
      <c r="K26" s="45" t="s">
        <v>6</v>
      </c>
    </row>
    <row r="27" spans="2:15" ht="15" thickBot="1" x14ac:dyDescent="0.4">
      <c r="B27" s="34" t="s">
        <v>58</v>
      </c>
      <c r="C27" s="42" t="s">
        <v>6</v>
      </c>
      <c r="D27" s="215" t="s">
        <v>6</v>
      </c>
      <c r="E27" s="216" t="s">
        <v>6</v>
      </c>
      <c r="F27" s="39" t="s">
        <v>6</v>
      </c>
      <c r="G27" s="25" t="s">
        <v>6</v>
      </c>
      <c r="H27" s="39" t="s">
        <v>6</v>
      </c>
      <c r="I27" s="25" t="s">
        <v>6</v>
      </c>
      <c r="J27" s="39" t="s">
        <v>6</v>
      </c>
      <c r="K27" s="25" t="s">
        <v>6</v>
      </c>
    </row>
    <row r="28" spans="2:15" ht="15" thickBot="1" x14ac:dyDescent="0.4">
      <c r="B28" s="33" t="s">
        <v>65</v>
      </c>
      <c r="C28" s="43" t="s">
        <v>47</v>
      </c>
      <c r="D28" s="217">
        <f>SUM(D14:D15,D17:D18,D20:D21,D23:D24,D26:D27)</f>
        <v>0</v>
      </c>
      <c r="E28" s="325">
        <f>SUM(E14:E15,E17:E18,E20:E21,E23:E24,E26:E27)</f>
        <v>2475463.1239999998</v>
      </c>
      <c r="F28" s="46">
        <f t="shared" ref="F28:K28" si="1">SUM(F14:F15,F17:F18,F20:F21,F23:F24,F26:F27)</f>
        <v>0</v>
      </c>
      <c r="G28" s="47">
        <f t="shared" si="1"/>
        <v>2062732</v>
      </c>
      <c r="H28" s="46">
        <f t="shared" si="1"/>
        <v>0</v>
      </c>
      <c r="I28" s="47">
        <f t="shared" si="1"/>
        <v>1815848</v>
      </c>
      <c r="J28" s="46">
        <f t="shared" si="1"/>
        <v>0</v>
      </c>
      <c r="K28" s="47">
        <f t="shared" si="1"/>
        <v>1573306</v>
      </c>
    </row>
    <row r="29" spans="2:15" ht="16" thickBot="1" x14ac:dyDescent="0.4">
      <c r="B29" s="458" t="s">
        <v>68</v>
      </c>
      <c r="C29" s="459"/>
      <c r="D29" s="459"/>
      <c r="E29" s="459"/>
      <c r="F29" s="459"/>
      <c r="G29" s="459"/>
      <c r="H29" s="459"/>
      <c r="I29" s="459"/>
      <c r="J29" s="459"/>
      <c r="K29" s="460"/>
    </row>
    <row r="30" spans="2:15" ht="29" thickBot="1" x14ac:dyDescent="0.4">
      <c r="B30" s="194" t="s">
        <v>157</v>
      </c>
      <c r="C30" s="195" t="s">
        <v>47</v>
      </c>
      <c r="D30" s="317">
        <f t="shared" ref="D30:K30" si="2">D11-D28</f>
        <v>114394.47578059514</v>
      </c>
      <c r="E30" s="323">
        <f t="shared" si="2"/>
        <v>628630.1660000002</v>
      </c>
      <c r="F30" s="197">
        <f t="shared" si="2"/>
        <v>153241.90463</v>
      </c>
      <c r="G30" s="196">
        <f t="shared" si="2"/>
        <v>614477.4040000001</v>
      </c>
      <c r="H30" s="197">
        <f t="shared" si="2"/>
        <v>161620.01803225809</v>
      </c>
      <c r="I30" s="196">
        <f t="shared" si="2"/>
        <v>662836.5</v>
      </c>
      <c r="J30" s="197">
        <f t="shared" si="2"/>
        <v>205013.94880000001</v>
      </c>
      <c r="K30" s="196">
        <f t="shared" si="2"/>
        <v>659003.37800000003</v>
      </c>
    </row>
    <row r="31" spans="2:15" ht="15" thickBot="1" x14ac:dyDescent="0.4">
      <c r="B31" s="63" t="s">
        <v>132</v>
      </c>
      <c r="C31" s="263" t="s">
        <v>48</v>
      </c>
      <c r="D31" s="272">
        <f>'GHG Emissions'!E34</f>
        <v>280359.0856014</v>
      </c>
      <c r="E31" s="273">
        <f>'GHG Emissions'!F34</f>
        <v>49480.239744699997</v>
      </c>
      <c r="F31" s="105">
        <f>'GHG Emissions'!G34</f>
        <v>232819.8239623</v>
      </c>
      <c r="G31" s="273">
        <f>'GHG Emissions'!H34</f>
        <v>36959.747793000002</v>
      </c>
      <c r="H31" s="105">
        <f>'GHG Emissions'!I34</f>
        <v>181212.0035544</v>
      </c>
      <c r="I31" s="273">
        <f>'GHG Emissions'!J34</f>
        <v>45563.473880000005</v>
      </c>
      <c r="J31" s="105">
        <f>'GHG Emissions'!K34</f>
        <v>102765.00000000001</v>
      </c>
      <c r="K31" s="273">
        <f>'GHG Emissions'!L34</f>
        <v>29750</v>
      </c>
      <c r="M31" s="77"/>
      <c r="N31" s="77"/>
      <c r="O31" s="77"/>
    </row>
    <row r="32" spans="2:15" ht="39.5" thickBot="1" x14ac:dyDescent="0.4">
      <c r="B32" s="59" t="s">
        <v>154</v>
      </c>
      <c r="C32" s="264" t="s">
        <v>50</v>
      </c>
      <c r="D32" s="318">
        <f>SUM('GHG Emissions'!E35:E36)</f>
        <v>10294766.20651</v>
      </c>
      <c r="E32" s="196">
        <f>'GHG Emissions'!F35</f>
        <v>3814.8650000000002</v>
      </c>
      <c r="F32" s="197">
        <f>SUM('GHG Emissions'!G35:G36)</f>
        <v>4725634.255599576</v>
      </c>
      <c r="G32" s="196">
        <f>'GHG Emissions'!H35</f>
        <v>3720.0915090000003</v>
      </c>
      <c r="H32" s="197">
        <f>SUM('GHG Emissions'!I35:I36)</f>
        <v>1786721.0525088001</v>
      </c>
      <c r="I32" s="196">
        <f>'GHG Emissions'!J35</f>
        <v>3119.2999999999997</v>
      </c>
      <c r="J32" s="197">
        <f>SUM('GHG Emissions'!K35:K36)</f>
        <v>3836899.9402319998</v>
      </c>
      <c r="K32" s="196">
        <f>'GHG Emissions'!L35</f>
        <v>3167.3</v>
      </c>
    </row>
    <row r="33" spans="2:15" ht="26.5" thickBot="1" x14ac:dyDescent="0.4">
      <c r="B33" s="316" t="s">
        <v>337</v>
      </c>
      <c r="C33" s="220" t="s">
        <v>71</v>
      </c>
      <c r="D33" s="319">
        <f t="shared" ref="D33:K33" si="3">D30/D31</f>
        <v>0.40802842374523673</v>
      </c>
      <c r="E33" s="187">
        <f t="shared" si="3"/>
        <v>12.704670980648087</v>
      </c>
      <c r="F33" s="199">
        <f t="shared" si="3"/>
        <v>0.65819955544169695</v>
      </c>
      <c r="G33" s="198">
        <f t="shared" si="3"/>
        <v>16.6255843368168</v>
      </c>
      <c r="H33" s="199">
        <f t="shared" si="3"/>
        <v>0.89188362173667823</v>
      </c>
      <c r="I33" s="198">
        <f t="shared" si="3"/>
        <v>14.547540904051891</v>
      </c>
      <c r="J33" s="199">
        <f t="shared" si="3"/>
        <v>1.9949783369824354</v>
      </c>
      <c r="K33" s="198">
        <f t="shared" si="3"/>
        <v>22.15137405042017</v>
      </c>
      <c r="M33" s="92"/>
      <c r="N33" s="92"/>
      <c r="O33" s="92"/>
    </row>
    <row r="34" spans="2:15" ht="52.5" thickBot="1" x14ac:dyDescent="0.4">
      <c r="B34" s="314" t="s">
        <v>341</v>
      </c>
      <c r="C34" s="167" t="s">
        <v>384</v>
      </c>
      <c r="D34" s="320">
        <f>D30/(D31/20.66)</f>
        <v>8.4298672345765908</v>
      </c>
      <c r="E34" s="321">
        <f>E30/(E31/20.66)</f>
        <v>262.47850246018947</v>
      </c>
      <c r="F34" s="201">
        <f>F30/(F31/20.43)</f>
        <v>13.447016917673869</v>
      </c>
      <c r="G34" s="322">
        <f>G30/(G31/20.43)</f>
        <v>339.66068800116722</v>
      </c>
      <c r="H34" s="201">
        <f>H30/(H31/20.29)</f>
        <v>18.0963186850372</v>
      </c>
      <c r="I34" s="322">
        <f>I30/(I31/20.29)</f>
        <v>295.16960494321285</v>
      </c>
      <c r="J34" s="201">
        <f>J30/(J31/20.49)</f>
        <v>40.877106124770101</v>
      </c>
      <c r="K34" s="322">
        <f>K30/(K31/20.49)</f>
        <v>453.88165429310925</v>
      </c>
      <c r="M34" s="92"/>
      <c r="N34" s="92"/>
      <c r="O34" s="92"/>
    </row>
    <row r="35" spans="2:15" ht="52.5" thickBot="1" x14ac:dyDescent="0.4">
      <c r="B35" s="314" t="s">
        <v>358</v>
      </c>
      <c r="C35" s="167" t="s">
        <v>359</v>
      </c>
      <c r="D35" s="320">
        <f t="shared" ref="D35:K35" si="4">D30/D32</f>
        <v>1.1111906136173993E-2</v>
      </c>
      <c r="E35" s="324">
        <f t="shared" si="4"/>
        <v>164.78438057441093</v>
      </c>
      <c r="F35" s="201">
        <f t="shared" si="4"/>
        <v>3.2427796215591186E-2</v>
      </c>
      <c r="G35" s="200">
        <f t="shared" si="4"/>
        <v>165.17803460301923</v>
      </c>
      <c r="H35" s="201">
        <f t="shared" si="4"/>
        <v>9.045621184421683E-2</v>
      </c>
      <c r="I35" s="200">
        <f t="shared" si="4"/>
        <v>212.49527137498799</v>
      </c>
      <c r="J35" s="201">
        <f t="shared" si="4"/>
        <v>5.3432185356286292E-2</v>
      </c>
      <c r="K35" s="200">
        <f t="shared" si="4"/>
        <v>208.06471695134658</v>
      </c>
    </row>
    <row r="36" spans="2:15" ht="59" customHeight="1" thickBot="1" x14ac:dyDescent="0.4">
      <c r="B36" s="8" t="s">
        <v>45</v>
      </c>
      <c r="C36" s="469" t="s">
        <v>340</v>
      </c>
      <c r="D36" s="470"/>
      <c r="E36" s="470"/>
      <c r="F36" s="470"/>
      <c r="G36" s="470"/>
      <c r="H36" s="470"/>
      <c r="I36" s="470"/>
      <c r="J36" s="470"/>
      <c r="K36" s="471"/>
      <c r="N36" s="93"/>
    </row>
    <row r="37" spans="2:15" ht="81.5" customHeight="1" x14ac:dyDescent="0.35">
      <c r="B37" s="506" t="s">
        <v>342</v>
      </c>
      <c r="C37" s="507"/>
      <c r="D37" s="507"/>
      <c r="E37" s="507"/>
      <c r="F37" s="507"/>
      <c r="G37" s="507"/>
      <c r="H37" s="507"/>
      <c r="I37" s="507"/>
      <c r="J37" s="507"/>
      <c r="K37" s="508"/>
    </row>
    <row r="38" spans="2:15" x14ac:dyDescent="0.35">
      <c r="B38" s="509"/>
      <c r="C38" s="510"/>
      <c r="D38" s="510"/>
      <c r="E38" s="510"/>
      <c r="F38" s="510"/>
      <c r="G38" s="510"/>
      <c r="H38" s="510"/>
      <c r="I38" s="510"/>
      <c r="J38" s="510"/>
      <c r="K38" s="511"/>
    </row>
    <row r="39" spans="2:15" x14ac:dyDescent="0.35">
      <c r="B39" s="509"/>
      <c r="C39" s="510"/>
      <c r="D39" s="510"/>
      <c r="E39" s="510"/>
      <c r="F39" s="510"/>
      <c r="G39" s="510"/>
      <c r="H39" s="510"/>
      <c r="I39" s="510"/>
      <c r="J39" s="510"/>
      <c r="K39" s="511"/>
    </row>
    <row r="40" spans="2:15" ht="15" thickBot="1" x14ac:dyDescent="0.4">
      <c r="B40" s="512"/>
      <c r="C40" s="513"/>
      <c r="D40" s="513"/>
      <c r="E40" s="513"/>
      <c r="F40" s="513"/>
      <c r="G40" s="513"/>
      <c r="H40" s="513"/>
      <c r="I40" s="513"/>
      <c r="J40" s="513"/>
      <c r="K40" s="514"/>
    </row>
    <row r="41" spans="2:15" x14ac:dyDescent="0.35">
      <c r="C41" s="210"/>
      <c r="D41" s="77"/>
      <c r="F41" s="77"/>
      <c r="H41" s="77"/>
    </row>
    <row r="42" spans="2:15" x14ac:dyDescent="0.35">
      <c r="D42" s="77"/>
      <c r="F42" s="77"/>
      <c r="H42" s="77"/>
    </row>
  </sheetData>
  <mergeCells count="17">
    <mergeCell ref="B37:K40"/>
    <mergeCell ref="C36:K36"/>
    <mergeCell ref="B12:K12"/>
    <mergeCell ref="B29:K29"/>
    <mergeCell ref="B13:K13"/>
    <mergeCell ref="B16:K16"/>
    <mergeCell ref="B19:K19"/>
    <mergeCell ref="B22:K22"/>
    <mergeCell ref="B25:K25"/>
    <mergeCell ref="B1:K1"/>
    <mergeCell ref="J3:K3"/>
    <mergeCell ref="B5:K5"/>
    <mergeCell ref="C3:C4"/>
    <mergeCell ref="F3:G3"/>
    <mergeCell ref="H3:I3"/>
    <mergeCell ref="B3:B4"/>
    <mergeCell ref="D3:E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B8661-2643-4FEA-96B8-84DC5561AB55}">
  <dimension ref="B1:O46"/>
  <sheetViews>
    <sheetView topLeftCell="B36" workbookViewId="0">
      <selection activeCell="C37" sqref="C37"/>
    </sheetView>
  </sheetViews>
  <sheetFormatPr defaultColWidth="39.36328125" defaultRowHeight="14.5" x14ac:dyDescent="0.35"/>
  <cols>
    <col min="1" max="1" width="2.453125" customWidth="1"/>
    <col min="2" max="2" width="47.90625" customWidth="1"/>
    <col min="10" max="11" width="39.36328125" style="35"/>
  </cols>
  <sheetData>
    <row r="1" spans="2:15" ht="17.5" thickBot="1" x14ac:dyDescent="0.4">
      <c r="B1" s="426" t="s">
        <v>346</v>
      </c>
      <c r="C1" s="427"/>
      <c r="D1" s="427"/>
      <c r="E1" s="427"/>
      <c r="F1" s="427"/>
      <c r="G1" s="427"/>
      <c r="H1" s="427"/>
      <c r="I1" s="427"/>
      <c r="J1" s="427"/>
      <c r="K1" s="428"/>
    </row>
    <row r="2" spans="2:15" ht="17.5" thickBot="1" x14ac:dyDescent="0.4">
      <c r="B2" s="64"/>
      <c r="C2" s="64"/>
      <c r="D2" s="64"/>
      <c r="E2" s="64"/>
      <c r="F2" s="64"/>
      <c r="G2" s="64"/>
      <c r="H2" s="64"/>
      <c r="I2" s="64"/>
      <c r="J2" s="64"/>
      <c r="K2" s="73"/>
    </row>
    <row r="3" spans="2:15" ht="15" thickBot="1" x14ac:dyDescent="0.4">
      <c r="B3" s="533" t="s">
        <v>72</v>
      </c>
      <c r="C3" s="534"/>
      <c r="D3" s="534"/>
      <c r="E3" s="534"/>
      <c r="F3" s="534"/>
      <c r="G3" s="534"/>
      <c r="H3" s="534"/>
      <c r="I3" s="534"/>
      <c r="J3" s="534"/>
      <c r="K3" s="535"/>
    </row>
    <row r="4" spans="2:15" ht="24" customHeight="1" thickBot="1" x14ac:dyDescent="0.4">
      <c r="B4" s="522" t="s">
        <v>347</v>
      </c>
      <c r="C4" s="523"/>
      <c r="D4" s="523"/>
      <c r="E4" s="523"/>
      <c r="F4" s="523"/>
      <c r="G4" s="523"/>
      <c r="H4" s="523"/>
      <c r="I4" s="523"/>
      <c r="J4" s="523"/>
      <c r="K4" s="524"/>
    </row>
    <row r="5" spans="2:15" ht="44" customHeight="1" thickBot="1" x14ac:dyDescent="0.4">
      <c r="B5" s="525" t="s">
        <v>156</v>
      </c>
      <c r="C5" s="526"/>
      <c r="D5" s="526"/>
      <c r="E5" s="526"/>
      <c r="F5" s="526"/>
      <c r="G5" s="526"/>
      <c r="H5" s="526"/>
      <c r="I5" s="526"/>
      <c r="J5" s="526"/>
      <c r="K5" s="527"/>
    </row>
    <row r="6" spans="2:15" ht="15" thickBot="1" x14ac:dyDescent="0.4">
      <c r="B6" s="528" t="s">
        <v>46</v>
      </c>
      <c r="C6" s="529" t="s">
        <v>1</v>
      </c>
      <c r="D6" s="530" t="s">
        <v>324</v>
      </c>
      <c r="E6" s="531"/>
      <c r="F6" s="530" t="s">
        <v>151</v>
      </c>
      <c r="G6" s="531"/>
      <c r="H6" s="532" t="s">
        <v>2</v>
      </c>
      <c r="I6" s="531"/>
      <c r="J6" s="532" t="s">
        <v>14</v>
      </c>
      <c r="K6" s="531"/>
    </row>
    <row r="7" spans="2:15" ht="15" thickBot="1" x14ac:dyDescent="0.4">
      <c r="B7" s="442"/>
      <c r="C7" s="450"/>
      <c r="D7" s="217" t="s">
        <v>15</v>
      </c>
      <c r="E7" s="218" t="s">
        <v>16</v>
      </c>
      <c r="F7" s="26" t="s">
        <v>15</v>
      </c>
      <c r="G7" s="27" t="s">
        <v>16</v>
      </c>
      <c r="H7" s="26" t="s">
        <v>15</v>
      </c>
      <c r="I7" s="27" t="s">
        <v>16</v>
      </c>
      <c r="J7" s="26" t="s">
        <v>15</v>
      </c>
      <c r="K7" s="27" t="s">
        <v>16</v>
      </c>
    </row>
    <row r="8" spans="2:15" ht="16" thickBot="1" x14ac:dyDescent="0.4">
      <c r="B8" s="458" t="s">
        <v>66</v>
      </c>
      <c r="C8" s="459"/>
      <c r="D8" s="459"/>
      <c r="E8" s="459"/>
      <c r="F8" s="459"/>
      <c r="G8" s="459"/>
      <c r="H8" s="459"/>
      <c r="I8" s="459"/>
      <c r="J8" s="459"/>
      <c r="K8" s="460"/>
    </row>
    <row r="9" spans="2:15" x14ac:dyDescent="0.35">
      <c r="B9" s="2" t="s">
        <v>51</v>
      </c>
      <c r="C9" s="3" t="s">
        <v>47</v>
      </c>
      <c r="D9" s="203" t="s">
        <v>6</v>
      </c>
      <c r="E9" s="204" t="s">
        <v>6</v>
      </c>
      <c r="F9" s="203" t="s">
        <v>6</v>
      </c>
      <c r="G9" s="204" t="s">
        <v>6</v>
      </c>
      <c r="H9" s="203" t="s">
        <v>6</v>
      </c>
      <c r="I9" s="204" t="s">
        <v>6</v>
      </c>
      <c r="J9" s="203" t="s">
        <v>6</v>
      </c>
      <c r="K9" s="204" t="s">
        <v>6</v>
      </c>
    </row>
    <row r="10" spans="2:15" x14ac:dyDescent="0.35">
      <c r="B10" s="4" t="s">
        <v>52</v>
      </c>
      <c r="C10" s="5" t="s">
        <v>47</v>
      </c>
      <c r="D10" s="180">
        <v>23987.8</v>
      </c>
      <c r="E10" s="181">
        <v>1314324</v>
      </c>
      <c r="F10" s="180">
        <v>32576.5</v>
      </c>
      <c r="G10" s="181">
        <f>'Water - Total'!G7</f>
        <v>1132609</v>
      </c>
      <c r="H10" s="180">
        <f>'[2]GRI 2018 - FY 21, FY 22, FY 23 '!$J$5</f>
        <v>0</v>
      </c>
      <c r="I10" s="181">
        <f>'Water - Total'!I7</f>
        <v>1058928</v>
      </c>
      <c r="J10" s="180">
        <v>5828.5199999999995</v>
      </c>
      <c r="K10" s="181">
        <f>'Water - Total'!K7</f>
        <v>910520</v>
      </c>
      <c r="L10" s="326"/>
      <c r="M10" s="326"/>
    </row>
    <row r="11" spans="2:15" x14ac:dyDescent="0.35">
      <c r="B11" s="4" t="s">
        <v>53</v>
      </c>
      <c r="C11" s="5" t="s">
        <v>47</v>
      </c>
      <c r="D11" s="180">
        <v>49873.114499999996</v>
      </c>
      <c r="E11" s="181">
        <v>795599.15</v>
      </c>
      <c r="F11" s="180">
        <v>32776.585999999996</v>
      </c>
      <c r="G11" s="181">
        <f>'Water - Total'!G8</f>
        <v>658070.4040000001</v>
      </c>
      <c r="H11" s="180">
        <f>SUM('[2]GRI 2018 - FY 21, FY 22, FY 23 '!$J$4,'[2]GRI 2018 - FY 21, FY 22, FY 23 '!$J$8,'[2]GRI 2018 - FY 21, FY 22, FY 23 '!$J$9,'[2]GRI 2018 - FY 21, FY 22, FY 23 '!$J$10)</f>
        <v>15169.866000000002</v>
      </c>
      <c r="I11" s="181">
        <f>'Water - Total'!I8</f>
        <v>569604.5</v>
      </c>
      <c r="J11" s="180">
        <v>6654.5149999999994</v>
      </c>
      <c r="K11" s="181">
        <f>'Water - Total'!K8</f>
        <v>503197.37800000003</v>
      </c>
      <c r="L11" s="326"/>
      <c r="M11" s="326"/>
    </row>
    <row r="12" spans="2:15" x14ac:dyDescent="0.35">
      <c r="B12" s="4" t="s">
        <v>54</v>
      </c>
      <c r="C12" s="5" t="s">
        <v>47</v>
      </c>
      <c r="D12" s="182" t="s">
        <v>6</v>
      </c>
      <c r="E12" s="183" t="s">
        <v>6</v>
      </c>
      <c r="F12" s="182" t="s">
        <v>6</v>
      </c>
      <c r="G12" s="183" t="s">
        <v>6</v>
      </c>
      <c r="H12" s="182" t="s">
        <v>6</v>
      </c>
      <c r="I12" s="183" t="s">
        <v>6</v>
      </c>
      <c r="J12" s="182" t="s">
        <v>6</v>
      </c>
      <c r="K12" s="183" t="s">
        <v>6</v>
      </c>
      <c r="L12" s="326"/>
      <c r="M12" s="326"/>
    </row>
    <row r="13" spans="2:15" ht="15" thickBot="1" x14ac:dyDescent="0.4">
      <c r="B13" s="6" t="s">
        <v>55</v>
      </c>
      <c r="C13" s="7" t="s">
        <v>47</v>
      </c>
      <c r="D13" s="184">
        <v>13489.32</v>
      </c>
      <c r="E13" s="185">
        <v>994170</v>
      </c>
      <c r="F13" s="184">
        <v>11734.808999999999</v>
      </c>
      <c r="G13" s="185">
        <f>'Water - Total'!G10</f>
        <v>886530</v>
      </c>
      <c r="H13" s="184">
        <f>SUM('[2]GRI 2018 - FY 21, FY 22, FY 23 '!$J$6)</f>
        <v>8430.8249999999989</v>
      </c>
      <c r="I13" s="185">
        <f>'Water - Total'!I10</f>
        <v>850152</v>
      </c>
      <c r="J13" s="184">
        <v>0</v>
      </c>
      <c r="K13" s="185">
        <f>'Water - Total'!K10</f>
        <v>818592</v>
      </c>
      <c r="L13" s="326"/>
      <c r="M13" s="326"/>
    </row>
    <row r="14" spans="2:15" ht="26.5" thickBot="1" x14ac:dyDescent="0.4">
      <c r="B14" s="8" t="s">
        <v>69</v>
      </c>
      <c r="C14" s="9" t="s">
        <v>47</v>
      </c>
      <c r="D14" s="186">
        <f>SUM(D9:D13)</f>
        <v>87350.234499999991</v>
      </c>
      <c r="E14" s="187">
        <f>SUM(E9:E13)</f>
        <v>3104093.15</v>
      </c>
      <c r="F14" s="186">
        <f t="shared" ref="F14:K14" si="0">SUM(F9:F13)</f>
        <v>77087.89499999999</v>
      </c>
      <c r="G14" s="187">
        <f t="shared" si="0"/>
        <v>2677209.4040000001</v>
      </c>
      <c r="H14" s="186">
        <f t="shared" si="0"/>
        <v>23600.690999999999</v>
      </c>
      <c r="I14" s="187">
        <f t="shared" si="0"/>
        <v>2478684.5</v>
      </c>
      <c r="J14" s="186">
        <f t="shared" si="0"/>
        <v>12483.035</v>
      </c>
      <c r="K14" s="187">
        <f t="shared" si="0"/>
        <v>2232309.378</v>
      </c>
      <c r="M14" s="77">
        <f>SUM(F14:G14)</f>
        <v>2754297.2990000001</v>
      </c>
      <c r="N14" s="77">
        <f>SUM(H14:I14)</f>
        <v>2502285.1910000001</v>
      </c>
      <c r="O14">
        <f>SUM(J14:K14)</f>
        <v>2244792.4130000002</v>
      </c>
    </row>
    <row r="15" spans="2:15" ht="16" thickBot="1" x14ac:dyDescent="0.4">
      <c r="B15" s="458" t="s">
        <v>67</v>
      </c>
      <c r="C15" s="459"/>
      <c r="D15" s="459"/>
      <c r="E15" s="459"/>
      <c r="F15" s="459"/>
      <c r="G15" s="459"/>
      <c r="H15" s="459"/>
      <c r="I15" s="459"/>
      <c r="J15" s="459"/>
      <c r="K15" s="460"/>
      <c r="N15">
        <f>(M14-N14)/N14</f>
        <v>0.10071278402094816</v>
      </c>
      <c r="O15">
        <f>(N14-O14)/O14</f>
        <v>0.11470672143616155</v>
      </c>
    </row>
    <row r="16" spans="2:15" ht="15" thickBot="1" x14ac:dyDescent="0.4">
      <c r="B16" s="515" t="s">
        <v>56</v>
      </c>
      <c r="C16" s="516"/>
      <c r="D16" s="516"/>
      <c r="E16" s="516"/>
      <c r="F16" s="516"/>
      <c r="G16" s="516"/>
      <c r="H16" s="516"/>
      <c r="I16" s="516"/>
      <c r="J16" s="516"/>
      <c r="K16" s="517"/>
    </row>
    <row r="17" spans="2:11" x14ac:dyDescent="0.35">
      <c r="B17" s="40" t="s">
        <v>57</v>
      </c>
      <c r="C17" s="41" t="s">
        <v>6</v>
      </c>
      <c r="D17" s="44" t="s">
        <v>6</v>
      </c>
      <c r="E17" s="45" t="s">
        <v>6</v>
      </c>
      <c r="F17" s="44" t="s">
        <v>6</v>
      </c>
      <c r="G17" s="45" t="s">
        <v>6</v>
      </c>
      <c r="H17" s="44" t="s">
        <v>6</v>
      </c>
      <c r="I17" s="45" t="s">
        <v>6</v>
      </c>
      <c r="J17" s="44" t="s">
        <v>6</v>
      </c>
      <c r="K17" s="45" t="s">
        <v>6</v>
      </c>
    </row>
    <row r="18" spans="2:11" ht="15" thickBot="1" x14ac:dyDescent="0.4">
      <c r="B18" s="34" t="s">
        <v>58</v>
      </c>
      <c r="C18" s="42" t="s">
        <v>6</v>
      </c>
      <c r="D18" s="215" t="s">
        <v>6</v>
      </c>
      <c r="E18" s="216" t="s">
        <v>6</v>
      </c>
      <c r="F18" s="39" t="s">
        <v>6</v>
      </c>
      <c r="G18" s="25" t="s">
        <v>6</v>
      </c>
      <c r="H18" s="39" t="s">
        <v>6</v>
      </c>
      <c r="I18" s="25" t="s">
        <v>6</v>
      </c>
      <c r="J18" s="39" t="s">
        <v>6</v>
      </c>
      <c r="K18" s="25" t="s">
        <v>6</v>
      </c>
    </row>
    <row r="19" spans="2:11" ht="15" thickBot="1" x14ac:dyDescent="0.4">
      <c r="B19" s="515" t="s">
        <v>59</v>
      </c>
      <c r="C19" s="516"/>
      <c r="D19" s="516"/>
      <c r="E19" s="516"/>
      <c r="F19" s="516"/>
      <c r="G19" s="516"/>
      <c r="H19" s="516"/>
      <c r="I19" s="516"/>
      <c r="J19" s="516"/>
      <c r="K19" s="517"/>
    </row>
    <row r="20" spans="2:11" x14ac:dyDescent="0.35">
      <c r="B20" s="40" t="s">
        <v>57</v>
      </c>
      <c r="C20" s="41" t="s">
        <v>6</v>
      </c>
      <c r="D20" s="53" t="s">
        <v>6</v>
      </c>
      <c r="E20" s="45" t="s">
        <v>6</v>
      </c>
      <c r="F20" s="53" t="s">
        <v>6</v>
      </c>
      <c r="G20" s="45" t="s">
        <v>6</v>
      </c>
      <c r="H20" s="44" t="s">
        <v>6</v>
      </c>
      <c r="I20" s="45" t="s">
        <v>6</v>
      </c>
      <c r="J20" s="44" t="s">
        <v>6</v>
      </c>
      <c r="K20" s="45" t="s">
        <v>6</v>
      </c>
    </row>
    <row r="21" spans="2:11" ht="15" thickBot="1" x14ac:dyDescent="0.4">
      <c r="B21" s="34" t="s">
        <v>58</v>
      </c>
      <c r="C21" s="42" t="s">
        <v>6</v>
      </c>
      <c r="D21" s="54" t="s">
        <v>6</v>
      </c>
      <c r="E21" s="216" t="s">
        <v>6</v>
      </c>
      <c r="F21" s="54" t="s">
        <v>6</v>
      </c>
      <c r="G21" s="25" t="s">
        <v>6</v>
      </c>
      <c r="H21" s="39" t="s">
        <v>6</v>
      </c>
      <c r="I21" s="25" t="s">
        <v>6</v>
      </c>
      <c r="J21" s="39" t="s">
        <v>6</v>
      </c>
      <c r="K21" s="25" t="s">
        <v>6</v>
      </c>
    </row>
    <row r="22" spans="2:11" ht="15" thickBot="1" x14ac:dyDescent="0.4">
      <c r="B22" s="515" t="s">
        <v>60</v>
      </c>
      <c r="C22" s="516"/>
      <c r="D22" s="518"/>
      <c r="E22" s="518"/>
      <c r="F22" s="518"/>
      <c r="G22" s="518"/>
      <c r="H22" s="518"/>
      <c r="I22" s="518"/>
      <c r="J22" s="518"/>
      <c r="K22" s="519"/>
    </row>
    <row r="23" spans="2:11" x14ac:dyDescent="0.35">
      <c r="B23" s="40" t="s">
        <v>57</v>
      </c>
      <c r="C23" s="55" t="s">
        <v>6</v>
      </c>
      <c r="D23" s="53" t="s">
        <v>6</v>
      </c>
      <c r="E23" s="45" t="s">
        <v>6</v>
      </c>
      <c r="F23" s="53" t="s">
        <v>6</v>
      </c>
      <c r="G23" s="45" t="s">
        <v>6</v>
      </c>
      <c r="H23" s="44" t="s">
        <v>6</v>
      </c>
      <c r="I23" s="45" t="s">
        <v>6</v>
      </c>
      <c r="J23" s="44" t="s">
        <v>6</v>
      </c>
      <c r="K23" s="45" t="s">
        <v>6</v>
      </c>
    </row>
    <row r="24" spans="2:11" ht="15" thickBot="1" x14ac:dyDescent="0.4">
      <c r="B24" s="34" t="s">
        <v>58</v>
      </c>
      <c r="C24" s="56" t="s">
        <v>6</v>
      </c>
      <c r="D24" s="54" t="s">
        <v>6</v>
      </c>
      <c r="E24" s="216" t="s">
        <v>6</v>
      </c>
      <c r="F24" s="54" t="s">
        <v>6</v>
      </c>
      <c r="G24" s="25" t="s">
        <v>6</v>
      </c>
      <c r="H24" s="39" t="s">
        <v>6</v>
      </c>
      <c r="I24" s="25" t="s">
        <v>6</v>
      </c>
      <c r="J24" s="39" t="s">
        <v>6</v>
      </c>
      <c r="K24" s="25" t="s">
        <v>6</v>
      </c>
    </row>
    <row r="25" spans="2:11" ht="15" thickBot="1" x14ac:dyDescent="0.4">
      <c r="B25" s="515" t="s">
        <v>61</v>
      </c>
      <c r="C25" s="516"/>
      <c r="D25" s="520"/>
      <c r="E25" s="520"/>
      <c r="F25" s="520"/>
      <c r="G25" s="520"/>
      <c r="H25" s="520"/>
      <c r="I25" s="520"/>
      <c r="J25" s="520"/>
      <c r="K25" s="521"/>
    </row>
    <row r="26" spans="2:11" x14ac:dyDescent="0.35">
      <c r="B26" s="40" t="s">
        <v>62</v>
      </c>
      <c r="C26" s="38" t="s">
        <v>47</v>
      </c>
      <c r="D26" s="37" t="s">
        <v>6</v>
      </c>
      <c r="E26" s="50">
        <v>2075755.1240000001</v>
      </c>
      <c r="F26" s="37" t="s">
        <v>6</v>
      </c>
      <c r="G26" s="50">
        <v>1744062</v>
      </c>
      <c r="H26" s="37" t="s">
        <v>6</v>
      </c>
      <c r="I26" s="50">
        <f>'[2]GRI 2018 - FY 21, FY 22, FY 23 '!$J$31</f>
        <v>1553329</v>
      </c>
      <c r="J26" s="37" t="s">
        <v>6</v>
      </c>
      <c r="K26" s="57">
        <f>'[2]GRI 2018 - FY 21, FY 22, FY 23 '!$I$31</f>
        <v>1364216</v>
      </c>
    </row>
    <row r="27" spans="2:11" ht="26.5" thickBot="1" x14ac:dyDescent="0.4">
      <c r="B27" s="34" t="s">
        <v>63</v>
      </c>
      <c r="C27" s="49" t="s">
        <v>47</v>
      </c>
      <c r="D27" s="48" t="s">
        <v>6</v>
      </c>
      <c r="E27" s="51">
        <v>399708</v>
      </c>
      <c r="F27" s="48" t="s">
        <v>6</v>
      </c>
      <c r="G27" s="51">
        <v>318670</v>
      </c>
      <c r="H27" s="48" t="s">
        <v>6</v>
      </c>
      <c r="I27" s="51">
        <f>'[2]GRI 2018 - FY 21, FY 22, FY 23 '!$J$32</f>
        <v>262519</v>
      </c>
      <c r="J27" s="48" t="s">
        <v>6</v>
      </c>
      <c r="K27" s="58">
        <f>'[2]GRI 2018 - FY 21, FY 22, FY 23 '!$I$32</f>
        <v>209090</v>
      </c>
    </row>
    <row r="28" spans="2:11" ht="15" thickBot="1" x14ac:dyDescent="0.4">
      <c r="B28" s="515" t="s">
        <v>64</v>
      </c>
      <c r="C28" s="516"/>
      <c r="D28" s="516"/>
      <c r="E28" s="516"/>
      <c r="F28" s="516"/>
      <c r="G28" s="516"/>
      <c r="H28" s="516"/>
      <c r="I28" s="516"/>
      <c r="J28" s="516"/>
      <c r="K28" s="517"/>
    </row>
    <row r="29" spans="2:11" x14ac:dyDescent="0.35">
      <c r="B29" s="40" t="s">
        <v>57</v>
      </c>
      <c r="C29" s="41" t="s">
        <v>6</v>
      </c>
      <c r="D29" s="44" t="s">
        <v>6</v>
      </c>
      <c r="E29" s="45" t="s">
        <v>6</v>
      </c>
      <c r="F29" s="44" t="s">
        <v>6</v>
      </c>
      <c r="G29" s="45" t="s">
        <v>6</v>
      </c>
      <c r="H29" s="44" t="s">
        <v>6</v>
      </c>
      <c r="I29" s="45" t="s">
        <v>6</v>
      </c>
      <c r="J29" s="44" t="s">
        <v>6</v>
      </c>
      <c r="K29" s="45" t="s">
        <v>6</v>
      </c>
    </row>
    <row r="30" spans="2:11" ht="15" thickBot="1" x14ac:dyDescent="0.4">
      <c r="B30" s="34" t="s">
        <v>58</v>
      </c>
      <c r="C30" s="42" t="s">
        <v>6</v>
      </c>
      <c r="D30" s="215" t="s">
        <v>6</v>
      </c>
      <c r="E30" s="216" t="s">
        <v>6</v>
      </c>
      <c r="F30" s="39" t="s">
        <v>6</v>
      </c>
      <c r="G30" s="25" t="s">
        <v>6</v>
      </c>
      <c r="H30" s="90" t="s">
        <v>6</v>
      </c>
      <c r="I30" s="91" t="s">
        <v>6</v>
      </c>
      <c r="J30" s="90" t="s">
        <v>6</v>
      </c>
      <c r="K30" s="91" t="s">
        <v>6</v>
      </c>
    </row>
    <row r="31" spans="2:11" ht="15" thickBot="1" x14ac:dyDescent="0.4">
      <c r="B31" s="33" t="s">
        <v>65</v>
      </c>
      <c r="C31" s="43" t="s">
        <v>47</v>
      </c>
      <c r="D31" s="217">
        <f t="shared" ref="D31:K31" si="1">SUM(D17:D18,D20:D21,D23:D24,D26:D27,D29:D30)</f>
        <v>0</v>
      </c>
      <c r="E31" s="218">
        <f t="shared" si="1"/>
        <v>2475463.1239999998</v>
      </c>
      <c r="F31" s="217">
        <f t="shared" si="1"/>
        <v>0</v>
      </c>
      <c r="G31" s="218">
        <f t="shared" si="1"/>
        <v>2062732</v>
      </c>
      <c r="H31" s="217">
        <f t="shared" si="1"/>
        <v>0</v>
      </c>
      <c r="I31" s="218">
        <f t="shared" si="1"/>
        <v>1815848</v>
      </c>
      <c r="J31" s="217">
        <f t="shared" si="1"/>
        <v>0</v>
      </c>
      <c r="K31" s="218">
        <f t="shared" si="1"/>
        <v>1573306</v>
      </c>
    </row>
    <row r="32" spans="2:11" ht="16" thickBot="1" x14ac:dyDescent="0.4">
      <c r="B32" s="458" t="s">
        <v>68</v>
      </c>
      <c r="C32" s="459"/>
      <c r="D32" s="459"/>
      <c r="E32" s="459"/>
      <c r="F32" s="459"/>
      <c r="G32" s="459"/>
      <c r="H32" s="459"/>
      <c r="I32" s="459"/>
      <c r="J32" s="459"/>
      <c r="K32" s="460"/>
    </row>
    <row r="33" spans="2:15" ht="29" thickBot="1" x14ac:dyDescent="0.4">
      <c r="B33" s="33" t="s">
        <v>70</v>
      </c>
      <c r="C33" s="9" t="s">
        <v>47</v>
      </c>
      <c r="D33" s="328">
        <f t="shared" ref="D33:K33" si="2">D14-D31</f>
        <v>87350.234499999991</v>
      </c>
      <c r="E33" s="335">
        <f t="shared" si="2"/>
        <v>628630.02600000007</v>
      </c>
      <c r="F33" s="202">
        <f t="shared" si="2"/>
        <v>77087.89499999999</v>
      </c>
      <c r="G33" s="336">
        <f t="shared" si="2"/>
        <v>614477.4040000001</v>
      </c>
      <c r="H33" s="202">
        <f t="shared" si="2"/>
        <v>23600.690999999999</v>
      </c>
      <c r="I33" s="336">
        <f t="shared" si="2"/>
        <v>662836.5</v>
      </c>
      <c r="J33" s="202">
        <f t="shared" si="2"/>
        <v>12483.035</v>
      </c>
      <c r="K33" s="336">
        <f t="shared" si="2"/>
        <v>659003.37800000003</v>
      </c>
      <c r="L33" s="326"/>
      <c r="M33" s="77">
        <f>SUM(F33:G33)</f>
        <v>691565.29900000012</v>
      </c>
      <c r="N33" s="77">
        <f>SUM(H33:I33)</f>
        <v>686437.19099999999</v>
      </c>
      <c r="O33">
        <f>SUM(J33:K33)</f>
        <v>671486.41300000006</v>
      </c>
    </row>
    <row r="34" spans="2:15" ht="15" thickBot="1" x14ac:dyDescent="0.4">
      <c r="B34" s="63" t="s">
        <v>132</v>
      </c>
      <c r="C34" s="31" t="s">
        <v>48</v>
      </c>
      <c r="D34" s="329">
        <f>'Water - Total'!D31</f>
        <v>280359.0856014</v>
      </c>
      <c r="E34" s="334">
        <f>'Water - Total'!E31</f>
        <v>49480.239744699997</v>
      </c>
      <c r="F34" s="71">
        <f>'Water - Total'!F31</f>
        <v>232819.8239623</v>
      </c>
      <c r="G34" s="327">
        <f>'Water - Total'!G31</f>
        <v>36959.747793000002</v>
      </c>
      <c r="H34" s="71">
        <f>'Water - Total'!H31</f>
        <v>181212.0035544</v>
      </c>
      <c r="I34" s="327">
        <f>'Water - Total'!I31</f>
        <v>45563.473880000005</v>
      </c>
      <c r="J34" s="71">
        <f>'Water - Total'!J31</f>
        <v>102765.00000000001</v>
      </c>
      <c r="K34" s="327">
        <f>'Water - Total'!K31</f>
        <v>29750</v>
      </c>
      <c r="N34">
        <f>(M33-N33)/N33</f>
        <v>7.4706150354841771E-3</v>
      </c>
      <c r="O34">
        <f>(N33-O33)/O33</f>
        <v>2.22651980897191E-2</v>
      </c>
    </row>
    <row r="35" spans="2:15" ht="39.5" thickBot="1" x14ac:dyDescent="0.4">
      <c r="B35" s="59" t="s">
        <v>155</v>
      </c>
      <c r="C35" s="32" t="s">
        <v>50</v>
      </c>
      <c r="D35" s="329">
        <f>'Water - Total'!D32</f>
        <v>10294766.20651</v>
      </c>
      <c r="E35" s="334">
        <f>'Water - Total'!E32</f>
        <v>3814.8650000000002</v>
      </c>
      <c r="F35" s="71">
        <f>'Water - Total'!F32</f>
        <v>4725634.255599576</v>
      </c>
      <c r="G35" s="327">
        <f>'Water - Total'!G32</f>
        <v>3720.0915090000003</v>
      </c>
      <c r="H35" s="71">
        <f>'Water - Total'!H32</f>
        <v>1786721.0525088001</v>
      </c>
      <c r="I35" s="327">
        <f>'Water - Total'!I32</f>
        <v>3119.2999999999997</v>
      </c>
      <c r="J35" s="71">
        <f>'Water - Total'!J32</f>
        <v>3836899.9402319998</v>
      </c>
      <c r="K35" s="327">
        <f>'Water - Total'!K32</f>
        <v>3167.3</v>
      </c>
    </row>
    <row r="36" spans="2:15" ht="26.5" thickBot="1" x14ac:dyDescent="0.4">
      <c r="B36" s="316" t="s">
        <v>337</v>
      </c>
      <c r="C36" s="220" t="s">
        <v>71</v>
      </c>
      <c r="D36" s="330">
        <f t="shared" ref="D36:K36" si="3">D33/D34</f>
        <v>0.3115655564100035</v>
      </c>
      <c r="E36" s="332">
        <f t="shared" si="3"/>
        <v>12.704668151235763</v>
      </c>
      <c r="F36" s="199">
        <f t="shared" si="3"/>
        <v>0.3311053744825555</v>
      </c>
      <c r="G36" s="198">
        <f t="shared" si="3"/>
        <v>16.6255843368168</v>
      </c>
      <c r="H36" s="199">
        <f t="shared" si="3"/>
        <v>0.13023801148423952</v>
      </c>
      <c r="I36" s="198">
        <f t="shared" si="3"/>
        <v>14.547540904051891</v>
      </c>
      <c r="J36" s="199">
        <f t="shared" si="3"/>
        <v>0.12147165863864154</v>
      </c>
      <c r="K36" s="198">
        <f t="shared" si="3"/>
        <v>22.15137405042017</v>
      </c>
    </row>
    <row r="37" spans="2:15" ht="52.5" thickBot="1" x14ac:dyDescent="0.4">
      <c r="B37" s="314" t="s">
        <v>341</v>
      </c>
      <c r="C37" s="167" t="s">
        <v>384</v>
      </c>
      <c r="D37" s="331">
        <f>D33/(D34/20.66)</f>
        <v>6.4369443954306726</v>
      </c>
      <c r="E37" s="333">
        <f>E33/(E34/20.66)</f>
        <v>262.4784440045309</v>
      </c>
      <c r="F37" s="201">
        <f>F33/(F34/20.43)</f>
        <v>6.7644828006786089</v>
      </c>
      <c r="G37" s="322">
        <f>G33/(G34/20.43)</f>
        <v>339.66068800116722</v>
      </c>
      <c r="H37" s="201">
        <f>H33/(H34/20.29)</f>
        <v>2.6425292530152196</v>
      </c>
      <c r="I37" s="322">
        <f>I33/(I34/20.29)</f>
        <v>295.16960494321285</v>
      </c>
      <c r="J37" s="201">
        <f>J33/(J34/20.49)</f>
        <v>2.4889542855057654</v>
      </c>
      <c r="K37" s="322">
        <f>K33/(K34/20.49)</f>
        <v>453.88165429310925</v>
      </c>
    </row>
    <row r="38" spans="2:15" ht="52.5" thickBot="1" x14ac:dyDescent="0.4">
      <c r="B38" s="314" t="s">
        <v>358</v>
      </c>
      <c r="C38" s="167" t="s">
        <v>359</v>
      </c>
      <c r="D38" s="331">
        <f t="shared" ref="D38:K38" si="4">D33/D35</f>
        <v>8.484916776911669E-3</v>
      </c>
      <c r="E38" s="333">
        <f t="shared" si="4"/>
        <v>164.78434387586455</v>
      </c>
      <c r="F38" s="201">
        <f t="shared" si="4"/>
        <v>1.6312708692733834E-2</v>
      </c>
      <c r="G38" s="200">
        <f t="shared" si="4"/>
        <v>165.17803460301923</v>
      </c>
      <c r="H38" s="201">
        <f t="shared" si="4"/>
        <v>1.3208939899634254E-2</v>
      </c>
      <c r="I38" s="200">
        <f t="shared" si="4"/>
        <v>212.49527137498799</v>
      </c>
      <c r="J38" s="201">
        <f t="shared" si="4"/>
        <v>3.2534168715500065E-3</v>
      </c>
      <c r="K38" s="200">
        <f t="shared" si="4"/>
        <v>208.06471695134658</v>
      </c>
    </row>
    <row r="39" spans="2:15" ht="39.5" customHeight="1" thickBot="1" x14ac:dyDescent="0.4">
      <c r="B39" s="8" t="s">
        <v>45</v>
      </c>
      <c r="C39" s="469" t="s">
        <v>340</v>
      </c>
      <c r="D39" s="470"/>
      <c r="E39" s="470"/>
      <c r="F39" s="470"/>
      <c r="G39" s="470"/>
      <c r="H39" s="470"/>
      <c r="I39" s="470"/>
      <c r="J39" s="470"/>
      <c r="K39" s="471"/>
    </row>
    <row r="40" spans="2:15" ht="95" customHeight="1" x14ac:dyDescent="0.35">
      <c r="B40" s="506" t="s">
        <v>348</v>
      </c>
      <c r="C40" s="507"/>
      <c r="D40" s="507"/>
      <c r="E40" s="507"/>
      <c r="F40" s="507"/>
      <c r="G40" s="507"/>
      <c r="H40" s="507"/>
      <c r="I40" s="507"/>
      <c r="J40" s="507"/>
      <c r="K40" s="508"/>
    </row>
    <row r="41" spans="2:15" x14ac:dyDescent="0.35">
      <c r="B41" s="509"/>
      <c r="C41" s="510"/>
      <c r="D41" s="510"/>
      <c r="E41" s="510"/>
      <c r="F41" s="510"/>
      <c r="G41" s="510"/>
      <c r="H41" s="510"/>
      <c r="I41" s="510"/>
      <c r="J41" s="510"/>
      <c r="K41" s="511"/>
    </row>
    <row r="42" spans="2:15" x14ac:dyDescent="0.35">
      <c r="B42" s="509"/>
      <c r="C42" s="510"/>
      <c r="D42" s="510"/>
      <c r="E42" s="510"/>
      <c r="F42" s="510"/>
      <c r="G42" s="510"/>
      <c r="H42" s="510"/>
      <c r="I42" s="510"/>
      <c r="J42" s="510"/>
      <c r="K42" s="511"/>
    </row>
    <row r="43" spans="2:15" ht="15" thickBot="1" x14ac:dyDescent="0.4">
      <c r="B43" s="512"/>
      <c r="C43" s="513"/>
      <c r="D43" s="513"/>
      <c r="E43" s="513"/>
      <c r="F43" s="513"/>
      <c r="G43" s="513"/>
      <c r="H43" s="513"/>
      <c r="I43" s="513"/>
      <c r="J43" s="513"/>
      <c r="K43" s="514"/>
    </row>
    <row r="46" spans="2:15" x14ac:dyDescent="0.35">
      <c r="D46" s="77"/>
      <c r="F46" s="77"/>
      <c r="H46" s="77"/>
    </row>
  </sheetData>
  <mergeCells count="20">
    <mergeCell ref="B1:K1"/>
    <mergeCell ref="B3:K3"/>
    <mergeCell ref="B32:K32"/>
    <mergeCell ref="C39:K39"/>
    <mergeCell ref="D6:E6"/>
    <mergeCell ref="B40:K43"/>
    <mergeCell ref="B4:K4"/>
    <mergeCell ref="B5:K5"/>
    <mergeCell ref="B15:K15"/>
    <mergeCell ref="B16:K16"/>
    <mergeCell ref="B19:K19"/>
    <mergeCell ref="B22:K22"/>
    <mergeCell ref="B25:K25"/>
    <mergeCell ref="B28:K28"/>
    <mergeCell ref="B6:B7"/>
    <mergeCell ref="C6:C7"/>
    <mergeCell ref="F6:G6"/>
    <mergeCell ref="H6:I6"/>
    <mergeCell ref="J6:K6"/>
    <mergeCell ref="B8:K8"/>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AD228-F5D7-429E-8C01-C3EDCE0B4630}">
  <dimension ref="B1:N54"/>
  <sheetViews>
    <sheetView topLeftCell="A26" workbookViewId="0">
      <selection activeCell="C27" sqref="C27"/>
    </sheetView>
  </sheetViews>
  <sheetFormatPr defaultColWidth="19.26953125" defaultRowHeight="14.5" x14ac:dyDescent="0.35"/>
  <cols>
    <col min="1" max="1" width="5.81640625" customWidth="1"/>
    <col min="2" max="2" width="27.90625" customWidth="1"/>
  </cols>
  <sheetData>
    <row r="1" spans="2:14" ht="15" thickBot="1" x14ac:dyDescent="0.4"/>
    <row r="2" spans="2:14" ht="17.5" thickBot="1" x14ac:dyDescent="0.4">
      <c r="B2" s="426" t="s">
        <v>134</v>
      </c>
      <c r="C2" s="427"/>
      <c r="D2" s="427"/>
      <c r="E2" s="427"/>
      <c r="F2" s="427"/>
      <c r="G2" s="427"/>
      <c r="H2" s="427"/>
      <c r="I2" s="427"/>
      <c r="J2" s="427"/>
      <c r="K2" s="428"/>
    </row>
    <row r="3" spans="2:14" ht="15" thickBot="1" x14ac:dyDescent="0.4"/>
    <row r="4" spans="2:14" ht="15" thickBot="1" x14ac:dyDescent="0.4">
      <c r="B4" s="560" t="s">
        <v>0</v>
      </c>
      <c r="C4" s="437"/>
      <c r="D4" s="465" t="s">
        <v>324</v>
      </c>
      <c r="E4" s="466"/>
      <c r="F4" s="465" t="s">
        <v>151</v>
      </c>
      <c r="G4" s="466"/>
      <c r="H4" s="505" t="s">
        <v>2</v>
      </c>
      <c r="I4" s="466"/>
      <c r="J4" s="505" t="s">
        <v>14</v>
      </c>
      <c r="K4" s="466"/>
    </row>
    <row r="5" spans="2:14" ht="15" thickBot="1" x14ac:dyDescent="0.4">
      <c r="B5" s="561"/>
      <c r="C5" s="562"/>
      <c r="D5" s="217" t="s">
        <v>15</v>
      </c>
      <c r="E5" s="218" t="s">
        <v>16</v>
      </c>
      <c r="F5" s="26" t="s">
        <v>15</v>
      </c>
      <c r="G5" s="27" t="s">
        <v>16</v>
      </c>
      <c r="H5" s="26" t="s">
        <v>15</v>
      </c>
      <c r="I5" s="27" t="s">
        <v>16</v>
      </c>
      <c r="J5" s="26" t="s">
        <v>15</v>
      </c>
      <c r="K5" s="27" t="s">
        <v>16</v>
      </c>
    </row>
    <row r="6" spans="2:14" ht="16" thickBot="1" x14ac:dyDescent="0.4">
      <c r="B6" s="458" t="s">
        <v>133</v>
      </c>
      <c r="C6" s="459"/>
      <c r="D6" s="459"/>
      <c r="E6" s="459"/>
      <c r="F6" s="459"/>
      <c r="G6" s="459"/>
      <c r="H6" s="459"/>
      <c r="I6" s="459"/>
      <c r="J6" s="459"/>
      <c r="K6" s="460"/>
    </row>
    <row r="7" spans="2:14" x14ac:dyDescent="0.35">
      <c r="B7" s="548" t="s">
        <v>17</v>
      </c>
      <c r="C7" s="549"/>
      <c r="D7" s="340">
        <v>125.22873586152163</v>
      </c>
      <c r="E7" s="341">
        <v>173.55080000000001</v>
      </c>
      <c r="F7" s="340">
        <v>33.988150000000005</v>
      </c>
      <c r="G7" s="341">
        <v>472.05469999999997</v>
      </c>
      <c r="H7" s="340">
        <f>'[3]Waste Category'!E4</f>
        <v>246.34635</v>
      </c>
      <c r="I7" s="341">
        <f>'[3]Waste Category'!G4</f>
        <v>83.031000000000006</v>
      </c>
      <c r="J7" s="340">
        <v>0.32550000000000001</v>
      </c>
      <c r="K7" s="341">
        <v>109.79389999999999</v>
      </c>
      <c r="L7" s="326"/>
      <c r="M7" s="337"/>
      <c r="N7" s="77"/>
    </row>
    <row r="8" spans="2:14" x14ac:dyDescent="0.35">
      <c r="B8" s="550" t="s">
        <v>18</v>
      </c>
      <c r="C8" s="551"/>
      <c r="D8" s="338">
        <v>1E-3</v>
      </c>
      <c r="E8" s="339">
        <v>2.5235449999999999</v>
      </c>
      <c r="F8" s="338">
        <v>0</v>
      </c>
      <c r="G8" s="339">
        <v>0</v>
      </c>
      <c r="H8" s="338">
        <f>'[3]Waste Category'!E5</f>
        <v>0</v>
      </c>
      <c r="I8" s="339">
        <f>'[3]Waste Category'!G5</f>
        <v>0</v>
      </c>
      <c r="J8" s="338">
        <v>0.57650000000000001</v>
      </c>
      <c r="K8" s="339">
        <v>0</v>
      </c>
      <c r="L8" s="326"/>
      <c r="M8" s="337"/>
      <c r="N8" s="77"/>
    </row>
    <row r="9" spans="2:14" x14ac:dyDescent="0.35">
      <c r="B9" s="550" t="s">
        <v>19</v>
      </c>
      <c r="C9" s="551"/>
      <c r="D9" s="338">
        <v>3.431E-3</v>
      </c>
      <c r="E9" s="339">
        <v>2.7123E-3</v>
      </c>
      <c r="F9" s="338">
        <v>0</v>
      </c>
      <c r="G9" s="339">
        <v>0</v>
      </c>
      <c r="H9" s="338" t="s">
        <v>6</v>
      </c>
      <c r="I9" s="339" t="s">
        <v>6</v>
      </c>
      <c r="J9" s="338" t="s">
        <v>6</v>
      </c>
      <c r="K9" s="339" t="s">
        <v>6</v>
      </c>
      <c r="L9" s="326"/>
      <c r="M9" s="337"/>
      <c r="N9" s="77"/>
    </row>
    <row r="10" spans="2:14" x14ac:dyDescent="0.35">
      <c r="B10" s="550" t="s">
        <v>136</v>
      </c>
      <c r="C10" s="551"/>
      <c r="D10" s="338">
        <v>21910.855757399997</v>
      </c>
      <c r="E10" s="339">
        <v>0</v>
      </c>
      <c r="F10" s="338">
        <v>810414.92660000001</v>
      </c>
      <c r="G10" s="339">
        <v>0</v>
      </c>
      <c r="H10" s="338">
        <f>'[4]BRSR - Waste Category'!$C$7</f>
        <v>322102.67550000001</v>
      </c>
      <c r="I10" s="339">
        <f>'[3]Waste Category'!G7</f>
        <v>0</v>
      </c>
      <c r="J10" s="338">
        <f>'[5]BRSR - Waste Category'!$C$6</f>
        <v>142111.89749999999</v>
      </c>
      <c r="K10" s="339" t="s">
        <v>6</v>
      </c>
      <c r="L10" s="326"/>
      <c r="M10" s="337"/>
      <c r="N10" s="77"/>
    </row>
    <row r="11" spans="2:14" x14ac:dyDescent="0.35">
      <c r="B11" s="550" t="s">
        <v>20</v>
      </c>
      <c r="C11" s="551"/>
      <c r="D11" s="338">
        <v>0</v>
      </c>
      <c r="E11" s="339">
        <v>2.4401000000000006</v>
      </c>
      <c r="F11" s="338">
        <v>0</v>
      </c>
      <c r="G11" s="339">
        <v>0</v>
      </c>
      <c r="H11" s="338" t="s">
        <v>6</v>
      </c>
      <c r="I11" s="339">
        <f>'[4]BRSR - Waste Category'!$F$8</f>
        <v>0.31</v>
      </c>
      <c r="J11" s="338" t="s">
        <v>6</v>
      </c>
      <c r="K11" s="339" t="s">
        <v>6</v>
      </c>
      <c r="L11" s="326"/>
      <c r="M11" s="337"/>
      <c r="N11" s="77"/>
    </row>
    <row r="12" spans="2:14" x14ac:dyDescent="0.35">
      <c r="B12" s="550" t="s">
        <v>21</v>
      </c>
      <c r="C12" s="551"/>
      <c r="D12" s="338">
        <v>0</v>
      </c>
      <c r="E12" s="339">
        <v>0</v>
      </c>
      <c r="F12" s="338">
        <v>0</v>
      </c>
      <c r="G12" s="339">
        <v>0</v>
      </c>
      <c r="H12" s="338" t="s">
        <v>6</v>
      </c>
      <c r="I12" s="339" t="s">
        <v>6</v>
      </c>
      <c r="J12" s="338" t="s">
        <v>6</v>
      </c>
      <c r="K12" s="339" t="s">
        <v>6</v>
      </c>
      <c r="L12" s="326"/>
      <c r="M12" s="337"/>
      <c r="N12" s="77"/>
    </row>
    <row r="13" spans="2:14" ht="15" thickBot="1" x14ac:dyDescent="0.4">
      <c r="B13" s="563" t="s">
        <v>22</v>
      </c>
      <c r="C13" s="564"/>
      <c r="D13" s="342">
        <v>136.81818181818178</v>
      </c>
      <c r="E13" s="414">
        <v>1.7018388</v>
      </c>
      <c r="F13" s="344">
        <v>4.545454545454545</v>
      </c>
      <c r="G13" s="343">
        <v>4.5259999999999998</v>
      </c>
      <c r="H13" s="344">
        <f>'[4]BRSR - Waste Category'!$C$10</f>
        <v>59.71</v>
      </c>
      <c r="I13" s="343">
        <f>'[3]Waste Category'!G10</f>
        <v>0</v>
      </c>
      <c r="J13" s="344">
        <v>0</v>
      </c>
      <c r="K13" s="343">
        <v>5.8727</v>
      </c>
      <c r="L13" s="326"/>
      <c r="M13" s="337"/>
      <c r="N13" s="77"/>
    </row>
    <row r="14" spans="2:14" ht="43.5" customHeight="1" thickBot="1" x14ac:dyDescent="0.4">
      <c r="B14" s="538" t="s">
        <v>23</v>
      </c>
      <c r="C14" s="539"/>
      <c r="D14" s="345">
        <f>SUM(D15:D22)</f>
        <v>1038.9791388615215</v>
      </c>
      <c r="E14" s="353">
        <f>SUM(E15:E22)</f>
        <v>3316.0224699999999</v>
      </c>
      <c r="F14" s="345">
        <f t="shared" ref="F14:K14" si="0">SUM(F15:F22)</f>
        <v>594.14457300000004</v>
      </c>
      <c r="G14" s="346">
        <f t="shared" si="0"/>
        <v>3074.3964999999998</v>
      </c>
      <c r="H14" s="345">
        <f t="shared" si="0"/>
        <v>2567.3571790000001</v>
      </c>
      <c r="I14" s="346">
        <f t="shared" si="0"/>
        <v>2176.0010000000002</v>
      </c>
      <c r="J14" s="345">
        <f t="shared" si="0"/>
        <v>297.60000000000002</v>
      </c>
      <c r="K14" s="346">
        <f t="shared" si="0"/>
        <v>1886.6559999999999</v>
      </c>
      <c r="M14" s="77"/>
      <c r="N14" s="77"/>
    </row>
    <row r="15" spans="2:14" x14ac:dyDescent="0.35">
      <c r="B15" s="548" t="s">
        <v>24</v>
      </c>
      <c r="C15" s="549"/>
      <c r="D15" s="340">
        <v>893.14250000000004</v>
      </c>
      <c r="E15" s="341">
        <v>0</v>
      </c>
      <c r="F15" s="347">
        <v>385.62</v>
      </c>
      <c r="G15" s="348">
        <v>0</v>
      </c>
      <c r="H15" s="347">
        <f>'[4]BRSR - Waste Category'!$C$16</f>
        <v>2237.2179999999998</v>
      </c>
      <c r="I15" s="348">
        <f>'[3]Waste Category'!G16</f>
        <v>0</v>
      </c>
      <c r="J15" s="347">
        <f>'[5]BRSR - Waste Category'!$C$13</f>
        <v>207.04</v>
      </c>
      <c r="K15" s="341">
        <v>0</v>
      </c>
      <c r="M15" s="77"/>
      <c r="N15" s="77"/>
    </row>
    <row r="16" spans="2:14" x14ac:dyDescent="0.35">
      <c r="B16" s="550" t="s">
        <v>25</v>
      </c>
      <c r="C16" s="551"/>
      <c r="D16" s="338">
        <v>145.1375358615216</v>
      </c>
      <c r="E16" s="339">
        <v>2308.6109699999997</v>
      </c>
      <c r="F16" s="338">
        <v>184.29777299999998</v>
      </c>
      <c r="G16" s="339">
        <v>2898.0877</v>
      </c>
      <c r="H16" s="338">
        <f>'[4]BRSR - Waste Category'!$C$17</f>
        <v>272.65932999999995</v>
      </c>
      <c r="I16" s="339">
        <f>'[3]Waste Category'!G17</f>
        <v>2132.7060000000001</v>
      </c>
      <c r="J16" s="338">
        <v>55.14</v>
      </c>
      <c r="K16" s="339">
        <v>1818.9</v>
      </c>
      <c r="M16" s="77"/>
      <c r="N16" s="77"/>
    </row>
    <row r="17" spans="2:14" x14ac:dyDescent="0.35">
      <c r="B17" s="550" t="s">
        <v>26</v>
      </c>
      <c r="C17" s="551"/>
      <c r="D17" s="338">
        <v>0.23100000000000001</v>
      </c>
      <c r="E17" s="339">
        <v>0</v>
      </c>
      <c r="F17" s="338">
        <v>1.984</v>
      </c>
      <c r="G17" s="339">
        <v>0</v>
      </c>
      <c r="H17" s="338">
        <f>'[4]BRSR - Waste Category'!$C$18</f>
        <v>11.98615</v>
      </c>
      <c r="I17" s="339">
        <f>'[3]Waste Category'!G18</f>
        <v>0</v>
      </c>
      <c r="J17" s="338">
        <v>12.73</v>
      </c>
      <c r="K17" s="339">
        <v>0</v>
      </c>
      <c r="M17" s="77"/>
      <c r="N17" s="77"/>
    </row>
    <row r="18" spans="2:14" x14ac:dyDescent="0.35">
      <c r="B18" s="550" t="s">
        <v>27</v>
      </c>
      <c r="C18" s="551"/>
      <c r="D18" s="338">
        <v>0</v>
      </c>
      <c r="E18" s="339">
        <v>2.512</v>
      </c>
      <c r="F18" s="338">
        <v>0</v>
      </c>
      <c r="G18" s="339">
        <v>1.4910000000000001</v>
      </c>
      <c r="H18" s="338">
        <f>'[4]BRSR - Waste Category'!$C$19</f>
        <v>14.911154</v>
      </c>
      <c r="I18" s="339">
        <f>'[3]Waste Category'!G19</f>
        <v>0</v>
      </c>
      <c r="J18" s="338">
        <v>0</v>
      </c>
      <c r="K18" s="339">
        <v>0.85599999999999998</v>
      </c>
      <c r="M18" s="77"/>
      <c r="N18" s="77"/>
    </row>
    <row r="19" spans="2:14" x14ac:dyDescent="0.35">
      <c r="B19" s="550" t="s">
        <v>28</v>
      </c>
      <c r="C19" s="551"/>
      <c r="D19" s="338">
        <v>0.46810299999999999</v>
      </c>
      <c r="E19" s="339">
        <v>966.55849999999998</v>
      </c>
      <c r="F19" s="338">
        <v>22.242799999999999</v>
      </c>
      <c r="G19" s="339">
        <v>146.79259999999999</v>
      </c>
      <c r="H19" s="338">
        <f>'[4]BRSR - Waste Category'!$C$20</f>
        <v>30.582545000000003</v>
      </c>
      <c r="I19" s="339">
        <f>'[3]Waste Category'!G20</f>
        <v>32.06</v>
      </c>
      <c r="J19" s="338">
        <v>22.69</v>
      </c>
      <c r="K19" s="339">
        <v>51.22</v>
      </c>
      <c r="M19" s="77"/>
      <c r="N19" s="77"/>
    </row>
    <row r="20" spans="2:14" x14ac:dyDescent="0.35">
      <c r="B20" s="550" t="s">
        <v>29</v>
      </c>
      <c r="C20" s="551"/>
      <c r="D20" s="338">
        <v>0</v>
      </c>
      <c r="E20" s="339">
        <v>1.0249999999999999</v>
      </c>
      <c r="F20" s="338">
        <v>0</v>
      </c>
      <c r="G20" s="339">
        <v>12.56</v>
      </c>
      <c r="H20" s="338">
        <f>'[4]BRSR - Waste Category'!$C$21</f>
        <v>0</v>
      </c>
      <c r="I20" s="339">
        <f>'[3]Waste Category'!G21</f>
        <v>11.234999999999999</v>
      </c>
      <c r="J20" s="338">
        <v>0</v>
      </c>
      <c r="K20" s="339">
        <v>10.79</v>
      </c>
      <c r="M20" s="77"/>
      <c r="N20" s="77"/>
    </row>
    <row r="21" spans="2:14" x14ac:dyDescent="0.35">
      <c r="B21" s="550" t="s">
        <v>30</v>
      </c>
      <c r="C21" s="551"/>
      <c r="D21" s="338">
        <v>0</v>
      </c>
      <c r="E21" s="339">
        <v>35.792000000000002</v>
      </c>
      <c r="F21" s="338">
        <v>0</v>
      </c>
      <c r="G21" s="339">
        <v>13.7464</v>
      </c>
      <c r="H21" s="338">
        <f>'[4]BRSR - Waste Category'!$C$22</f>
        <v>0</v>
      </c>
      <c r="I21" s="339">
        <f>'[3]Waste Category'!G22</f>
        <v>0</v>
      </c>
      <c r="J21" s="338">
        <v>0</v>
      </c>
      <c r="K21" s="339">
        <v>4.62</v>
      </c>
      <c r="M21" s="77"/>
      <c r="N21" s="77"/>
    </row>
    <row r="22" spans="2:14" ht="15" thickBot="1" x14ac:dyDescent="0.4">
      <c r="B22" s="552" t="s">
        <v>31</v>
      </c>
      <c r="C22" s="553"/>
      <c r="D22" s="344">
        <v>0</v>
      </c>
      <c r="E22" s="343">
        <v>1.524</v>
      </c>
      <c r="F22" s="344">
        <v>0</v>
      </c>
      <c r="G22" s="343">
        <v>1.7187999999999999</v>
      </c>
      <c r="H22" s="344">
        <f>'[4]BRSR - Waste Category'!$C$23</f>
        <v>0</v>
      </c>
      <c r="I22" s="343">
        <f>'[3]Waste Category'!G23</f>
        <v>0</v>
      </c>
      <c r="J22" s="344">
        <v>0</v>
      </c>
      <c r="K22" s="343">
        <v>0.27</v>
      </c>
      <c r="M22" s="77"/>
      <c r="N22" s="77"/>
    </row>
    <row r="23" spans="2:14" ht="15" thickBot="1" x14ac:dyDescent="0.4">
      <c r="B23" s="554" t="s">
        <v>44</v>
      </c>
      <c r="C23" s="555"/>
      <c r="D23" s="361">
        <f>SUM(D14,D13,D7:D12)</f>
        <v>23211.886244941223</v>
      </c>
      <c r="E23" s="362">
        <f t="shared" ref="E23:J23" si="1">SUM(E14,E13,E7:E12)</f>
        <v>3496.2414660999998</v>
      </c>
      <c r="F23" s="361">
        <f t="shared" si="1"/>
        <v>811047.60477754544</v>
      </c>
      <c r="G23" s="362">
        <f t="shared" si="1"/>
        <v>3550.9771999999998</v>
      </c>
      <c r="H23" s="361">
        <f t="shared" si="1"/>
        <v>324976.08902900002</v>
      </c>
      <c r="I23" s="362">
        <f t="shared" si="1"/>
        <v>2259.3420000000001</v>
      </c>
      <c r="J23" s="361">
        <f t="shared" si="1"/>
        <v>142410.3995</v>
      </c>
      <c r="K23" s="362">
        <f>SUM(K7:K14)</f>
        <v>2002.3226</v>
      </c>
      <c r="M23" s="77"/>
      <c r="N23" s="77"/>
    </row>
    <row r="24" spans="2:14" ht="15" thickBot="1" x14ac:dyDescent="0.4">
      <c r="B24" s="59" t="s">
        <v>132</v>
      </c>
      <c r="C24" s="359" t="s">
        <v>48</v>
      </c>
      <c r="D24" s="366">
        <f>'GHG Emissions'!E34</f>
        <v>280359.0856014</v>
      </c>
      <c r="E24" s="346">
        <f>'GHG Emissions'!F34</f>
        <v>49480.239744699997</v>
      </c>
      <c r="F24" s="367">
        <f>'GHG Emissions'!G34</f>
        <v>232819.8239623</v>
      </c>
      <c r="G24" s="346">
        <f>'GHG Emissions'!H34</f>
        <v>36959.747793000002</v>
      </c>
      <c r="H24" s="367">
        <f>'GHG Emissions'!I34</f>
        <v>181212.0035544</v>
      </c>
      <c r="I24" s="346">
        <f>'GHG Emissions'!J34</f>
        <v>45563.473880000005</v>
      </c>
      <c r="J24" s="367">
        <f>'GHG Emissions'!K34</f>
        <v>102765.00000000001</v>
      </c>
      <c r="K24" s="346">
        <f>'GHG Emissions'!L34</f>
        <v>29750</v>
      </c>
      <c r="M24" s="77"/>
      <c r="N24" s="77"/>
    </row>
    <row r="25" spans="2:14" ht="52.5" thickBot="1" x14ac:dyDescent="0.4">
      <c r="B25" s="265" t="s">
        <v>154</v>
      </c>
      <c r="C25" s="274" t="s">
        <v>50</v>
      </c>
      <c r="D25" s="369">
        <f>SUM('GHG Emissions'!E35:E36)</f>
        <v>10294766.20651</v>
      </c>
      <c r="E25" s="139">
        <f>'GHG Emissions'!F35</f>
        <v>3814.8650000000002</v>
      </c>
      <c r="F25" s="138">
        <f>SUM('GHG Emissions'!G35:G36)</f>
        <v>4725634.255599576</v>
      </c>
      <c r="G25" s="139">
        <f>'GHG Emissions'!H35</f>
        <v>3720.0915090000003</v>
      </c>
      <c r="H25" s="138">
        <f>SUM('GHG Emissions'!I35:I36)</f>
        <v>1786721.0525088001</v>
      </c>
      <c r="I25" s="139">
        <f>'GHG Emissions'!J35</f>
        <v>3119.2999999999997</v>
      </c>
      <c r="J25" s="138">
        <f>SUM('GHG Emissions'!K35:K36)</f>
        <v>3836899.9402319998</v>
      </c>
      <c r="K25" s="139">
        <f>'GHG Emissions'!L35</f>
        <v>3167.3</v>
      </c>
      <c r="M25" s="77"/>
      <c r="N25" s="77"/>
    </row>
    <row r="26" spans="2:14" ht="39.5" thickBot="1" x14ac:dyDescent="0.4">
      <c r="B26" s="368" t="s">
        <v>354</v>
      </c>
      <c r="C26" s="312" t="s">
        <v>355</v>
      </c>
      <c r="D26" s="370">
        <f>D23/D24</f>
        <v>8.2793415434171722E-2</v>
      </c>
      <c r="E26" s="261">
        <f t="shared" ref="E26:K26" si="2">E23/E24</f>
        <v>7.0659347734354797E-2</v>
      </c>
      <c r="F26" s="138">
        <f t="shared" si="2"/>
        <v>3.4835848209767422</v>
      </c>
      <c r="G26" s="139">
        <f t="shared" si="2"/>
        <v>9.6076878551442327E-2</v>
      </c>
      <c r="H26" s="138">
        <f t="shared" si="2"/>
        <v>1.7933474750829181</v>
      </c>
      <c r="I26" s="139">
        <f t="shared" si="2"/>
        <v>4.958669319091874E-2</v>
      </c>
      <c r="J26" s="138">
        <f t="shared" si="2"/>
        <v>1.3857869848683888</v>
      </c>
      <c r="K26" s="139">
        <f t="shared" si="2"/>
        <v>6.7304961344537811E-2</v>
      </c>
      <c r="M26" s="77"/>
      <c r="N26" s="77"/>
    </row>
    <row r="27" spans="2:14" ht="91.5" thickBot="1" x14ac:dyDescent="0.4">
      <c r="B27" s="314" t="s">
        <v>356</v>
      </c>
      <c r="C27" s="360" t="s">
        <v>385</v>
      </c>
      <c r="D27" s="357">
        <f>D23/(D24/20.66)</f>
        <v>1.7105119628699879</v>
      </c>
      <c r="E27" s="371">
        <f>E23/(E24/20.66)</f>
        <v>1.4598221241917702</v>
      </c>
      <c r="F27" s="358">
        <f>F23/(F24/20.43)</f>
        <v>71.169637892554846</v>
      </c>
      <c r="G27" s="372">
        <f>G23/(G24/20.43)</f>
        <v>1.9628506288059668</v>
      </c>
      <c r="H27" s="358">
        <f>H23/(H24/20.29)</f>
        <v>36.387020269432405</v>
      </c>
      <c r="I27" s="372">
        <f>I23/(I24/20.29)</f>
        <v>1.0061140048437411</v>
      </c>
      <c r="J27" s="358">
        <f>J23/(J24/20.49)</f>
        <v>28.394775319953286</v>
      </c>
      <c r="K27" s="372">
        <f>K23/(K24/20.49)</f>
        <v>1.3790786579495797</v>
      </c>
      <c r="M27" s="77"/>
      <c r="N27" s="77"/>
    </row>
    <row r="28" spans="2:14" ht="91.5" thickBot="1" x14ac:dyDescent="0.4">
      <c r="B28" s="314" t="s">
        <v>357</v>
      </c>
      <c r="C28" s="360" t="s">
        <v>360</v>
      </c>
      <c r="D28" s="370">
        <f>D23/D25</f>
        <v>2.2547268951346316E-3</v>
      </c>
      <c r="E28" s="261">
        <f t="shared" ref="E28:K28" si="3">E23/E25</f>
        <v>0.91647842481975106</v>
      </c>
      <c r="F28" s="138">
        <f t="shared" si="3"/>
        <v>0.17162724851516081</v>
      </c>
      <c r="G28" s="139">
        <f t="shared" si="3"/>
        <v>0.95454028251970069</v>
      </c>
      <c r="H28" s="138">
        <f t="shared" si="3"/>
        <v>0.1818840655471593</v>
      </c>
      <c r="I28" s="139">
        <f t="shared" si="3"/>
        <v>0.72431058250248459</v>
      </c>
      <c r="J28" s="138">
        <f t="shared" si="3"/>
        <v>3.711600555613892E-2</v>
      </c>
      <c r="K28" s="139">
        <f t="shared" si="3"/>
        <v>0.63218596280743844</v>
      </c>
      <c r="M28" s="77"/>
      <c r="N28" s="77"/>
    </row>
    <row r="29" spans="2:14" ht="15" thickBot="1" x14ac:dyDescent="0.4">
      <c r="B29" s="79"/>
      <c r="C29" s="78"/>
      <c r="D29" s="80"/>
      <c r="E29" s="80"/>
      <c r="F29" s="80"/>
      <c r="G29" s="80"/>
      <c r="H29" s="80"/>
      <c r="I29" s="80"/>
      <c r="J29" s="80"/>
      <c r="K29" s="81"/>
      <c r="M29" s="77"/>
      <c r="N29" s="77"/>
    </row>
    <row r="30" spans="2:14" ht="26" customHeight="1" thickBot="1" x14ac:dyDescent="0.4">
      <c r="B30" s="515" t="s">
        <v>40</v>
      </c>
      <c r="C30" s="516"/>
      <c r="D30" s="516"/>
      <c r="E30" s="516"/>
      <c r="F30" s="516"/>
      <c r="G30" s="516"/>
      <c r="H30" s="516"/>
      <c r="I30" s="516"/>
      <c r="J30" s="516"/>
      <c r="K30" s="517"/>
      <c r="M30" s="77"/>
      <c r="N30" s="77"/>
    </row>
    <row r="31" spans="2:14" ht="15" thickBot="1" x14ac:dyDescent="0.4">
      <c r="B31" s="515" t="s">
        <v>32</v>
      </c>
      <c r="C31" s="516"/>
      <c r="D31" s="516"/>
      <c r="E31" s="516"/>
      <c r="F31" s="516"/>
      <c r="G31" s="516"/>
      <c r="H31" s="516"/>
      <c r="I31" s="516"/>
      <c r="J31" s="516"/>
      <c r="K31" s="517"/>
      <c r="M31" s="77"/>
      <c r="N31" s="77"/>
    </row>
    <row r="32" spans="2:14" x14ac:dyDescent="0.35">
      <c r="B32" s="556" t="s">
        <v>33</v>
      </c>
      <c r="C32" s="557"/>
      <c r="D32" s="349">
        <v>1008.1431298615216</v>
      </c>
      <c r="E32" s="341">
        <v>3181.7113572999997</v>
      </c>
      <c r="F32" s="349">
        <v>472.865928</v>
      </c>
      <c r="G32" s="341">
        <v>2711.7026999999998</v>
      </c>
      <c r="H32" s="349">
        <f>'[4]BRSR - Waste Category'!$D$26</f>
        <v>2391.2094389999997</v>
      </c>
      <c r="I32" s="341">
        <f>'[3]Waste Category'!H26</f>
        <v>2259.0320000000002</v>
      </c>
      <c r="J32" s="340">
        <f>'[5]BRSR - Waste Category'!$D$24</f>
        <v>221.28679999999997</v>
      </c>
      <c r="K32" s="341">
        <v>1939.32</v>
      </c>
      <c r="M32" s="77"/>
      <c r="N32" s="77"/>
    </row>
    <row r="33" spans="2:14" x14ac:dyDescent="0.35">
      <c r="B33" s="558" t="s">
        <v>42</v>
      </c>
      <c r="C33" s="559"/>
      <c r="D33" s="350">
        <v>20929.534419218176</v>
      </c>
      <c r="E33" s="339">
        <v>1.5401388</v>
      </c>
      <c r="F33" s="350">
        <v>761858.93705454539</v>
      </c>
      <c r="G33" s="339">
        <v>0</v>
      </c>
      <c r="H33" s="350">
        <f>'[4]BRSR - Waste Category'!$D$27</f>
        <v>233945.83325</v>
      </c>
      <c r="I33" s="339">
        <f>'[3]Waste Category'!H27</f>
        <v>0</v>
      </c>
      <c r="J33" s="338">
        <f>'[5]BRSR - Waste Category'!$D$25</f>
        <v>140734.1513</v>
      </c>
      <c r="K33" s="339">
        <v>0</v>
      </c>
      <c r="M33" s="77"/>
      <c r="N33" s="77"/>
    </row>
    <row r="34" spans="2:14" ht="15" thickBot="1" x14ac:dyDescent="0.4">
      <c r="B34" s="545" t="s">
        <v>34</v>
      </c>
      <c r="C34" s="546"/>
      <c r="D34" s="351" t="s">
        <v>6</v>
      </c>
      <c r="E34" s="343" t="s">
        <v>6</v>
      </c>
      <c r="F34" s="351" t="s">
        <v>6</v>
      </c>
      <c r="G34" s="343" t="s">
        <v>6</v>
      </c>
      <c r="H34" s="351" t="s">
        <v>6</v>
      </c>
      <c r="I34" s="343" t="s">
        <v>6</v>
      </c>
      <c r="J34" s="344" t="s">
        <v>6</v>
      </c>
      <c r="K34" s="343" t="s">
        <v>6</v>
      </c>
      <c r="M34" s="77"/>
      <c r="N34" s="77"/>
    </row>
    <row r="35" spans="2:14" ht="15" thickBot="1" x14ac:dyDescent="0.4">
      <c r="B35" s="538" t="s">
        <v>35</v>
      </c>
      <c r="C35" s="547"/>
      <c r="D35" s="352">
        <f t="shared" ref="D35:J35" si="4">SUM(D32:D34)</f>
        <v>21937.677549079697</v>
      </c>
      <c r="E35" s="353">
        <f t="shared" si="4"/>
        <v>3183.2514960999997</v>
      </c>
      <c r="F35" s="352">
        <f t="shared" si="4"/>
        <v>762331.80298254534</v>
      </c>
      <c r="G35" s="353">
        <f t="shared" si="4"/>
        <v>2711.7026999999998</v>
      </c>
      <c r="H35" s="352">
        <f t="shared" si="4"/>
        <v>236337.04268899999</v>
      </c>
      <c r="I35" s="353">
        <f t="shared" si="4"/>
        <v>2259.0320000000002</v>
      </c>
      <c r="J35" s="352">
        <f t="shared" si="4"/>
        <v>140955.4381</v>
      </c>
      <c r="K35" s="353">
        <v>1939.32</v>
      </c>
      <c r="M35" s="77"/>
      <c r="N35" s="77"/>
    </row>
    <row r="36" spans="2:14" ht="15" thickBot="1" x14ac:dyDescent="0.4">
      <c r="B36" s="8" t="s">
        <v>361</v>
      </c>
      <c r="C36" s="87" t="s">
        <v>336</v>
      </c>
      <c r="D36" s="373">
        <f>D35/D23</f>
        <v>0.94510533601554136</v>
      </c>
      <c r="E36" s="374">
        <f t="shared" ref="E36:K36" si="5">E35/E23</f>
        <v>0.91047815975103819</v>
      </c>
      <c r="F36" s="375">
        <f t="shared" si="5"/>
        <v>0.9399347196045762</v>
      </c>
      <c r="G36" s="376">
        <f t="shared" si="5"/>
        <v>0.76364970746644045</v>
      </c>
      <c r="H36" s="375">
        <f t="shared" si="5"/>
        <v>0.7272444055658196</v>
      </c>
      <c r="I36" s="376">
        <f t="shared" si="5"/>
        <v>0.9998627919102111</v>
      </c>
      <c r="J36" s="375">
        <f t="shared" si="5"/>
        <v>0.98978332056431029</v>
      </c>
      <c r="K36" s="376">
        <f t="shared" si="5"/>
        <v>0.96853524002575808</v>
      </c>
      <c r="M36" s="77"/>
      <c r="N36" s="77"/>
    </row>
    <row r="37" spans="2:14" ht="15" thickBot="1" x14ac:dyDescent="0.4">
      <c r="B37" s="82"/>
      <c r="C37" s="83"/>
      <c r="D37" s="80"/>
      <c r="E37" s="80"/>
      <c r="F37" s="80"/>
      <c r="G37" s="80"/>
      <c r="H37" s="80"/>
      <c r="I37" s="80"/>
      <c r="J37" s="84"/>
      <c r="K37" s="85"/>
      <c r="M37" s="77"/>
      <c r="N37" s="77"/>
    </row>
    <row r="38" spans="2:14" ht="34.5" customHeight="1" thickBot="1" x14ac:dyDescent="0.4">
      <c r="B38" s="542" t="s">
        <v>41</v>
      </c>
      <c r="C38" s="543"/>
      <c r="D38" s="543"/>
      <c r="E38" s="543"/>
      <c r="F38" s="543"/>
      <c r="G38" s="543"/>
      <c r="H38" s="543"/>
      <c r="I38" s="543"/>
      <c r="J38" s="543"/>
      <c r="K38" s="544"/>
      <c r="M38" s="77"/>
      <c r="N38" s="77"/>
    </row>
    <row r="39" spans="2:14" ht="15" thickBot="1" x14ac:dyDescent="0.4">
      <c r="B39" s="515" t="s">
        <v>32</v>
      </c>
      <c r="C39" s="516"/>
      <c r="D39" s="516"/>
      <c r="E39" s="516"/>
      <c r="F39" s="516"/>
      <c r="G39" s="516"/>
      <c r="H39" s="516"/>
      <c r="I39" s="516"/>
      <c r="J39" s="516"/>
      <c r="K39" s="517"/>
      <c r="M39" s="77"/>
      <c r="N39" s="77"/>
    </row>
    <row r="40" spans="2:14" x14ac:dyDescent="0.35">
      <c r="B40" s="548" t="s">
        <v>36</v>
      </c>
      <c r="C40" s="549"/>
      <c r="D40" s="363" t="s">
        <v>6</v>
      </c>
      <c r="E40" s="364" t="s">
        <v>6</v>
      </c>
      <c r="F40" s="365" t="s">
        <v>6</v>
      </c>
      <c r="G40" s="364" t="s">
        <v>6</v>
      </c>
      <c r="H40" s="365" t="s">
        <v>6</v>
      </c>
      <c r="I40" s="364" t="s">
        <v>6</v>
      </c>
      <c r="J40" s="365" t="s">
        <v>6</v>
      </c>
      <c r="K40" s="364" t="s">
        <v>6</v>
      </c>
      <c r="M40" s="77"/>
      <c r="N40" s="77"/>
    </row>
    <row r="41" spans="2:14" x14ac:dyDescent="0.35">
      <c r="B41" s="550" t="s">
        <v>37</v>
      </c>
      <c r="C41" s="551"/>
      <c r="D41" s="350">
        <v>1274.2086958615255</v>
      </c>
      <c r="E41" s="354">
        <v>312.98997000000003</v>
      </c>
      <c r="F41" s="338">
        <v>48715.801794999978</v>
      </c>
      <c r="G41" s="339">
        <v>839.27449999999999</v>
      </c>
      <c r="H41" s="338">
        <v>88558.393288999971</v>
      </c>
      <c r="I41" s="339">
        <f>'[3]Waste Category'!H28</f>
        <v>0</v>
      </c>
      <c r="J41" s="338">
        <f>'[5]BRSR - Waste Category'!$C$26</f>
        <v>1454.9585999999836</v>
      </c>
      <c r="K41" s="339">
        <v>62.99</v>
      </c>
      <c r="L41" s="326"/>
      <c r="M41" s="77"/>
      <c r="N41" s="77"/>
    </row>
    <row r="42" spans="2:14" ht="15" thickBot="1" x14ac:dyDescent="0.4">
      <c r="B42" s="536" t="s">
        <v>38</v>
      </c>
      <c r="C42" s="537"/>
      <c r="D42" s="377" t="s">
        <v>6</v>
      </c>
      <c r="E42" s="356" t="s">
        <v>6</v>
      </c>
      <c r="F42" s="355" t="s">
        <v>6</v>
      </c>
      <c r="G42" s="356" t="s">
        <v>6</v>
      </c>
      <c r="H42" s="355" t="s">
        <v>6</v>
      </c>
      <c r="I42" s="356" t="s">
        <v>6</v>
      </c>
      <c r="J42" s="355" t="s">
        <v>6</v>
      </c>
      <c r="K42" s="356" t="s">
        <v>6</v>
      </c>
      <c r="L42" s="337"/>
      <c r="M42" s="77"/>
      <c r="N42" s="77"/>
    </row>
    <row r="43" spans="2:14" ht="15" thickBot="1" x14ac:dyDescent="0.4">
      <c r="B43" s="538" t="s">
        <v>35</v>
      </c>
      <c r="C43" s="539"/>
      <c r="D43" s="352">
        <f t="shared" ref="D43:J43" si="6">SUM(D40:D42)</f>
        <v>1274.2086958615255</v>
      </c>
      <c r="E43" s="353">
        <f t="shared" si="6"/>
        <v>312.98997000000003</v>
      </c>
      <c r="F43" s="345">
        <f t="shared" si="6"/>
        <v>48715.801794999978</v>
      </c>
      <c r="G43" s="353">
        <f t="shared" si="6"/>
        <v>839.27449999999999</v>
      </c>
      <c r="H43" s="345">
        <f t="shared" si="6"/>
        <v>88558.393288999971</v>
      </c>
      <c r="I43" s="353">
        <f t="shared" si="6"/>
        <v>0</v>
      </c>
      <c r="J43" s="345">
        <f t="shared" si="6"/>
        <v>1454.9585999999836</v>
      </c>
      <c r="K43" s="353">
        <v>62.99</v>
      </c>
    </row>
    <row r="44" spans="2:14" ht="15" thickBot="1" x14ac:dyDescent="0.4">
      <c r="B44" s="8" t="s">
        <v>362</v>
      </c>
      <c r="C44" s="87" t="s">
        <v>336</v>
      </c>
      <c r="D44" s="378">
        <f>D43/D23</f>
        <v>5.4894663984458622E-2</v>
      </c>
      <c r="E44" s="374">
        <f t="shared" ref="E44:K44" si="7">E43/E23</f>
        <v>8.9521840248961759E-2</v>
      </c>
      <c r="F44" s="375">
        <f t="shared" si="7"/>
        <v>6.0065280395423609E-2</v>
      </c>
      <c r="G44" s="376">
        <f t="shared" si="7"/>
        <v>0.23635029253355949</v>
      </c>
      <c r="H44" s="375">
        <f t="shared" si="7"/>
        <v>0.272507412941071</v>
      </c>
      <c r="I44" s="376">
        <f t="shared" si="7"/>
        <v>0</v>
      </c>
      <c r="J44" s="375">
        <f t="shared" si="7"/>
        <v>1.0216659774204086E-2</v>
      </c>
      <c r="K44" s="376">
        <f t="shared" si="7"/>
        <v>3.1458467281945478E-2</v>
      </c>
    </row>
    <row r="45" spans="2:14" ht="15" thickBot="1" x14ac:dyDescent="0.4">
      <c r="B45" s="86"/>
      <c r="C45" s="87"/>
      <c r="D45" s="80"/>
      <c r="E45" s="80"/>
      <c r="F45" s="80"/>
      <c r="G45" s="80"/>
      <c r="H45" s="80"/>
      <c r="I45" s="80"/>
      <c r="J45" s="88"/>
      <c r="K45" s="89"/>
    </row>
    <row r="46" spans="2:14" ht="62.5" customHeight="1" thickBot="1" x14ac:dyDescent="0.4">
      <c r="B46" s="540" t="s">
        <v>39</v>
      </c>
      <c r="C46" s="541"/>
      <c r="D46" s="469" t="s">
        <v>353</v>
      </c>
      <c r="E46" s="470"/>
      <c r="F46" s="470"/>
      <c r="G46" s="470"/>
      <c r="H46" s="470"/>
      <c r="I46" s="470"/>
      <c r="J46" s="470"/>
      <c r="K46" s="471"/>
    </row>
    <row r="48" spans="2:14" x14ac:dyDescent="0.35">
      <c r="D48" s="210"/>
      <c r="E48" s="210"/>
      <c r="F48" s="210"/>
      <c r="G48" s="210"/>
      <c r="H48" s="210"/>
      <c r="I48" s="210"/>
      <c r="J48" s="210"/>
      <c r="K48" s="210"/>
    </row>
    <row r="49" spans="4:10" x14ac:dyDescent="0.35">
      <c r="D49" s="211"/>
      <c r="F49" s="211"/>
      <c r="H49" s="211"/>
      <c r="J49" s="211"/>
    </row>
    <row r="50" spans="4:10" x14ac:dyDescent="0.35">
      <c r="H50" s="212"/>
    </row>
    <row r="51" spans="4:10" x14ac:dyDescent="0.35">
      <c r="D51" s="77"/>
      <c r="F51" s="77"/>
      <c r="H51" s="77"/>
    </row>
    <row r="52" spans="4:10" x14ac:dyDescent="0.35">
      <c r="D52" s="77"/>
      <c r="F52" s="77"/>
      <c r="H52" s="77"/>
    </row>
    <row r="53" spans="4:10" x14ac:dyDescent="0.35">
      <c r="D53" s="210"/>
      <c r="F53" s="210"/>
      <c r="H53" s="210"/>
    </row>
    <row r="54" spans="4:10" x14ac:dyDescent="0.35">
      <c r="H54" s="212"/>
    </row>
  </sheetData>
  <mergeCells count="38">
    <mergeCell ref="B15:C15"/>
    <mergeCell ref="B4:C5"/>
    <mergeCell ref="F4:G4"/>
    <mergeCell ref="H4:I4"/>
    <mergeCell ref="B7:C7"/>
    <mergeCell ref="B8:C8"/>
    <mergeCell ref="B9:C9"/>
    <mergeCell ref="B6:K6"/>
    <mergeCell ref="B10:C10"/>
    <mergeCell ref="B11:C11"/>
    <mergeCell ref="B12:C12"/>
    <mergeCell ref="B13:C13"/>
    <mergeCell ref="B14:C14"/>
    <mergeCell ref="D4:E4"/>
    <mergeCell ref="B33:C33"/>
    <mergeCell ref="B30:K30"/>
    <mergeCell ref="B16:C16"/>
    <mergeCell ref="B17:C17"/>
    <mergeCell ref="B18:C18"/>
    <mergeCell ref="B19:C19"/>
    <mergeCell ref="B20:C20"/>
    <mergeCell ref="B21:C21"/>
    <mergeCell ref="D46:K46"/>
    <mergeCell ref="B2:K2"/>
    <mergeCell ref="B42:C42"/>
    <mergeCell ref="B43:C43"/>
    <mergeCell ref="B46:C46"/>
    <mergeCell ref="J4:K4"/>
    <mergeCell ref="B38:K38"/>
    <mergeCell ref="B39:K39"/>
    <mergeCell ref="B31:K31"/>
    <mergeCell ref="B34:C34"/>
    <mergeCell ref="B35:C35"/>
    <mergeCell ref="B40:C40"/>
    <mergeCell ref="B41:C41"/>
    <mergeCell ref="B22:C22"/>
    <mergeCell ref="B23:C23"/>
    <mergeCell ref="B32:C3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5E2C0-1910-4579-9050-EAE487FF3474}">
  <dimension ref="B1:G11"/>
  <sheetViews>
    <sheetView workbookViewId="0">
      <selection activeCell="D11" sqref="D11:G11"/>
    </sheetView>
  </sheetViews>
  <sheetFormatPr defaultColWidth="23.6328125" defaultRowHeight="14.5" x14ac:dyDescent="0.35"/>
  <cols>
    <col min="1" max="1" width="6.08984375" customWidth="1"/>
    <col min="2" max="2" width="37.1796875" bestFit="1" customWidth="1"/>
    <col min="3" max="3" width="11.90625" customWidth="1"/>
  </cols>
  <sheetData>
    <row r="1" spans="2:7" ht="17.5" thickBot="1" x14ac:dyDescent="0.4">
      <c r="B1" s="426" t="s">
        <v>135</v>
      </c>
      <c r="C1" s="427"/>
      <c r="D1" s="427"/>
      <c r="E1" s="427"/>
      <c r="F1" s="427"/>
      <c r="G1" s="428"/>
    </row>
    <row r="2" spans="2:7" ht="15" thickBot="1" x14ac:dyDescent="0.4"/>
    <row r="3" spans="2:7" ht="15" thickBot="1" x14ac:dyDescent="0.4">
      <c r="B3" s="1" t="s">
        <v>0</v>
      </c>
      <c r="C3" s="10" t="s">
        <v>1</v>
      </c>
      <c r="D3" s="22" t="s">
        <v>324</v>
      </c>
      <c r="E3" s="213" t="s">
        <v>151</v>
      </c>
      <c r="F3" s="23" t="s">
        <v>152</v>
      </c>
      <c r="G3" s="24" t="s">
        <v>14</v>
      </c>
    </row>
    <row r="4" spans="2:7" x14ac:dyDescent="0.35">
      <c r="B4" s="2" t="s">
        <v>3</v>
      </c>
      <c r="C4" s="11" t="s">
        <v>4</v>
      </c>
      <c r="D4" s="205">
        <v>5.8730628066666659</v>
      </c>
      <c r="E4" s="205">
        <v>2.76</v>
      </c>
      <c r="F4" s="20">
        <v>1.6517170539999999</v>
      </c>
      <c r="G4" s="21">
        <v>2.36</v>
      </c>
    </row>
    <row r="5" spans="2:7" x14ac:dyDescent="0.35">
      <c r="B5" s="4" t="s">
        <v>5</v>
      </c>
      <c r="C5" s="12" t="s">
        <v>6</v>
      </c>
      <c r="D5" s="206" t="s">
        <v>6</v>
      </c>
      <c r="E5" s="206" t="s">
        <v>6</v>
      </c>
      <c r="F5" s="16" t="s">
        <v>6</v>
      </c>
      <c r="G5" s="15" t="s">
        <v>6</v>
      </c>
    </row>
    <row r="6" spans="2:7" x14ac:dyDescent="0.35">
      <c r="B6" s="4" t="s">
        <v>7</v>
      </c>
      <c r="C6" s="12" t="s">
        <v>4</v>
      </c>
      <c r="D6" s="206">
        <v>0.30196234333333338</v>
      </c>
      <c r="E6" s="206">
        <v>0.14000000000000001</v>
      </c>
      <c r="F6" s="16">
        <v>8.5475646000000002E-2</v>
      </c>
      <c r="G6" s="15">
        <v>0.13</v>
      </c>
    </row>
    <row r="7" spans="2:7" x14ac:dyDescent="0.35">
      <c r="B7" s="4" t="s">
        <v>8</v>
      </c>
      <c r="C7" s="12" t="s">
        <v>6</v>
      </c>
      <c r="D7" s="206" t="s">
        <v>6</v>
      </c>
      <c r="E7" s="206" t="s">
        <v>6</v>
      </c>
      <c r="F7" s="16" t="s">
        <v>6</v>
      </c>
      <c r="G7" s="15" t="s">
        <v>6</v>
      </c>
    </row>
    <row r="8" spans="2:7" x14ac:dyDescent="0.35">
      <c r="B8" s="4" t="s">
        <v>9</v>
      </c>
      <c r="C8" s="12" t="s">
        <v>6</v>
      </c>
      <c r="D8" s="206" t="s">
        <v>6</v>
      </c>
      <c r="E8" s="206" t="s">
        <v>6</v>
      </c>
      <c r="F8" s="16" t="s">
        <v>6</v>
      </c>
      <c r="G8" s="15" t="s">
        <v>6</v>
      </c>
    </row>
    <row r="9" spans="2:7" x14ac:dyDescent="0.35">
      <c r="B9" s="4" t="s">
        <v>10</v>
      </c>
      <c r="C9" s="12" t="s">
        <v>6</v>
      </c>
      <c r="D9" s="206" t="s">
        <v>6</v>
      </c>
      <c r="E9" s="206" t="s">
        <v>6</v>
      </c>
      <c r="F9" s="16" t="s">
        <v>6</v>
      </c>
      <c r="G9" s="15" t="s">
        <v>6</v>
      </c>
    </row>
    <row r="10" spans="2:7" ht="15" thickBot="1" x14ac:dyDescent="0.4">
      <c r="B10" s="6" t="s">
        <v>11</v>
      </c>
      <c r="C10" s="13" t="s">
        <v>4</v>
      </c>
      <c r="D10" s="141">
        <v>5.0634061333333324</v>
      </c>
      <c r="E10" s="141">
        <v>2.39</v>
      </c>
      <c r="F10" s="18">
        <v>1.4140570499999998</v>
      </c>
      <c r="G10" s="19">
        <v>1.98</v>
      </c>
    </row>
    <row r="11" spans="2:7" ht="52.5" customHeight="1" thickBot="1" x14ac:dyDescent="0.4">
      <c r="B11" s="8" t="s">
        <v>12</v>
      </c>
      <c r="C11" s="14"/>
      <c r="D11" s="565" t="s">
        <v>13</v>
      </c>
      <c r="E11" s="566"/>
      <c r="F11" s="566"/>
      <c r="G11" s="567"/>
    </row>
  </sheetData>
  <mergeCells count="2">
    <mergeCell ref="D11:G11"/>
    <mergeCell ref="B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C383-3F6D-4052-AB8A-D4BA62D66233}">
  <dimension ref="B1:H88"/>
  <sheetViews>
    <sheetView topLeftCell="A5" zoomScale="82" zoomScaleNormal="82" workbookViewId="0">
      <selection activeCell="A5" sqref="A5"/>
    </sheetView>
  </sheetViews>
  <sheetFormatPr defaultRowHeight="14.5" x14ac:dyDescent="0.35"/>
  <cols>
    <col min="1" max="1" width="8.7265625" style="384"/>
    <col min="2" max="2" width="48.26953125" style="384" bestFit="1" customWidth="1"/>
    <col min="3" max="3" width="61" style="384" customWidth="1"/>
    <col min="4" max="4" width="53.453125" style="385" customWidth="1"/>
    <col min="5" max="5" width="82.1796875" style="385" customWidth="1"/>
    <col min="6" max="6" width="63.7265625" style="385" customWidth="1"/>
    <col min="7" max="7" width="95.26953125" style="384" customWidth="1"/>
    <col min="8" max="8" width="85.1796875" style="384" customWidth="1"/>
    <col min="9" max="16384" width="8.7265625" style="384"/>
  </cols>
  <sheetData>
    <row r="1" spans="2:8" ht="15" thickBot="1" x14ac:dyDescent="0.4"/>
    <row r="2" spans="2:8" ht="25.5" customHeight="1" thickBot="1" x14ac:dyDescent="0.4">
      <c r="B2" s="568" t="s">
        <v>158</v>
      </c>
      <c r="C2" s="569"/>
      <c r="D2" s="569"/>
      <c r="E2" s="569"/>
      <c r="F2" s="569"/>
      <c r="G2" s="569"/>
      <c r="H2" s="570"/>
    </row>
    <row r="3" spans="2:8" ht="15" thickBot="1" x14ac:dyDescent="0.4"/>
    <row r="4" spans="2:8" ht="18.5" thickBot="1" x14ac:dyDescent="0.4">
      <c r="B4" s="386" t="s">
        <v>159</v>
      </c>
      <c r="C4" s="387" t="s">
        <v>160</v>
      </c>
      <c r="D4" s="387" t="s">
        <v>161</v>
      </c>
      <c r="E4" s="386" t="s">
        <v>162</v>
      </c>
      <c r="F4" s="387" t="s">
        <v>163</v>
      </c>
      <c r="G4" s="387" t="s">
        <v>164</v>
      </c>
      <c r="H4" s="387" t="s">
        <v>165</v>
      </c>
    </row>
    <row r="5" spans="2:8" ht="29" x14ac:dyDescent="0.35">
      <c r="B5" s="571" t="s">
        <v>83</v>
      </c>
      <c r="C5" s="574" t="s">
        <v>166</v>
      </c>
      <c r="D5" s="574" t="s">
        <v>167</v>
      </c>
      <c r="E5" s="576" t="s">
        <v>168</v>
      </c>
      <c r="F5" s="388" t="s">
        <v>169</v>
      </c>
      <c r="G5" s="388" t="s">
        <v>170</v>
      </c>
      <c r="H5" s="578"/>
    </row>
    <row r="6" spans="2:8" ht="29" x14ac:dyDescent="0.35">
      <c r="B6" s="572"/>
      <c r="C6" s="575"/>
      <c r="D6" s="575"/>
      <c r="E6" s="577"/>
      <c r="F6" s="389" t="s">
        <v>171</v>
      </c>
      <c r="G6" s="389" t="s">
        <v>172</v>
      </c>
      <c r="H6" s="579"/>
    </row>
    <row r="7" spans="2:8" ht="87" x14ac:dyDescent="0.35">
      <c r="B7" s="572"/>
      <c r="C7" s="575"/>
      <c r="D7" s="575"/>
      <c r="E7" s="577"/>
      <c r="F7" s="389" t="s">
        <v>367</v>
      </c>
      <c r="G7" s="389" t="s">
        <v>368</v>
      </c>
      <c r="H7" s="390"/>
    </row>
    <row r="8" spans="2:8" ht="33" x14ac:dyDescent="0.35">
      <c r="B8" s="572"/>
      <c r="C8" s="575" t="s">
        <v>80</v>
      </c>
      <c r="D8" s="575" t="s">
        <v>173</v>
      </c>
      <c r="E8" s="391" t="s">
        <v>174</v>
      </c>
      <c r="F8" s="389" t="s">
        <v>175</v>
      </c>
      <c r="G8" s="389" t="s">
        <v>176</v>
      </c>
      <c r="H8" s="579"/>
    </row>
    <row r="9" spans="2:8" ht="31" x14ac:dyDescent="0.35">
      <c r="B9" s="572"/>
      <c r="C9" s="575"/>
      <c r="D9" s="575"/>
      <c r="E9" s="391" t="s">
        <v>177</v>
      </c>
      <c r="F9" s="389" t="s">
        <v>178</v>
      </c>
      <c r="G9" s="389" t="s">
        <v>179</v>
      </c>
      <c r="H9" s="579"/>
    </row>
    <row r="10" spans="2:8" ht="33" x14ac:dyDescent="0.35">
      <c r="B10" s="572"/>
      <c r="C10" s="575"/>
      <c r="D10" s="575"/>
      <c r="E10" s="391" t="s">
        <v>180</v>
      </c>
      <c r="F10" s="389" t="s">
        <v>181</v>
      </c>
      <c r="G10" s="389" t="s">
        <v>182</v>
      </c>
      <c r="H10" s="579"/>
    </row>
    <row r="11" spans="2:8" ht="29" x14ac:dyDescent="0.35">
      <c r="B11" s="572"/>
      <c r="C11" s="575"/>
      <c r="D11" s="575"/>
      <c r="E11" s="582"/>
      <c r="F11" s="584" t="s">
        <v>183</v>
      </c>
      <c r="G11" s="389" t="s">
        <v>184</v>
      </c>
      <c r="H11" s="579"/>
    </row>
    <row r="12" spans="2:8" ht="31.5" thickBot="1" x14ac:dyDescent="0.4">
      <c r="B12" s="573"/>
      <c r="C12" s="580"/>
      <c r="D12" s="580"/>
      <c r="E12" s="583"/>
      <c r="F12" s="585"/>
      <c r="G12" s="392" t="s">
        <v>185</v>
      </c>
      <c r="H12" s="581"/>
    </row>
    <row r="13" spans="2:8" x14ac:dyDescent="0.35">
      <c r="B13" s="571" t="s">
        <v>84</v>
      </c>
      <c r="C13" s="574" t="s">
        <v>81</v>
      </c>
      <c r="D13" s="574" t="s">
        <v>186</v>
      </c>
      <c r="E13" s="576" t="s">
        <v>187</v>
      </c>
      <c r="F13" s="587" t="s">
        <v>349</v>
      </c>
      <c r="G13" s="574" t="s">
        <v>350</v>
      </c>
      <c r="H13" s="578"/>
    </row>
    <row r="14" spans="2:8" ht="15" thickBot="1" x14ac:dyDescent="0.4">
      <c r="B14" s="573"/>
      <c r="C14" s="580"/>
      <c r="D14" s="580"/>
      <c r="E14" s="586"/>
      <c r="F14" s="585"/>
      <c r="G14" s="580"/>
      <c r="H14" s="581"/>
    </row>
    <row r="15" spans="2:8" ht="409.5" x14ac:dyDescent="0.35">
      <c r="B15" s="571" t="s">
        <v>85</v>
      </c>
      <c r="C15" s="574" t="s">
        <v>188</v>
      </c>
      <c r="D15" s="393" t="s">
        <v>189</v>
      </c>
      <c r="E15" s="394" t="s">
        <v>190</v>
      </c>
      <c r="F15" s="388" t="s">
        <v>369</v>
      </c>
      <c r="G15" s="388" t="s">
        <v>370</v>
      </c>
      <c r="H15" s="395"/>
    </row>
    <row r="16" spans="2:8" ht="31" x14ac:dyDescent="0.35">
      <c r="B16" s="572"/>
      <c r="C16" s="575"/>
      <c r="D16" s="396" t="s">
        <v>191</v>
      </c>
      <c r="E16" s="391" t="s">
        <v>192</v>
      </c>
      <c r="F16" s="389" t="s">
        <v>193</v>
      </c>
      <c r="G16" s="389" t="s">
        <v>194</v>
      </c>
      <c r="H16" s="390"/>
    </row>
    <row r="17" spans="2:8" ht="72.5" x14ac:dyDescent="0.35">
      <c r="B17" s="572"/>
      <c r="C17" s="575"/>
      <c r="D17" s="396" t="s">
        <v>195</v>
      </c>
      <c r="E17" s="391" t="s">
        <v>196</v>
      </c>
      <c r="F17" s="389" t="s">
        <v>351</v>
      </c>
      <c r="G17" s="389" t="s">
        <v>352</v>
      </c>
      <c r="H17" s="390"/>
    </row>
    <row r="18" spans="2:8" ht="145" x14ac:dyDescent="0.35">
      <c r="B18" s="572"/>
      <c r="C18" s="575"/>
      <c r="D18" s="575" t="s">
        <v>197</v>
      </c>
      <c r="E18" s="577" t="s">
        <v>198</v>
      </c>
      <c r="F18" s="389" t="s">
        <v>371</v>
      </c>
      <c r="G18" s="389" t="s">
        <v>372</v>
      </c>
      <c r="H18" s="390"/>
    </row>
    <row r="19" spans="2:8" ht="116" x14ac:dyDescent="0.35">
      <c r="B19" s="572"/>
      <c r="C19" s="575"/>
      <c r="D19" s="575"/>
      <c r="E19" s="577"/>
      <c r="F19" s="389" t="s">
        <v>373</v>
      </c>
      <c r="G19" s="389" t="s">
        <v>374</v>
      </c>
      <c r="H19" s="390"/>
    </row>
    <row r="20" spans="2:8" ht="159.5" x14ac:dyDescent="0.35">
      <c r="B20" s="572"/>
      <c r="C20" s="575"/>
      <c r="D20" s="575"/>
      <c r="E20" s="577"/>
      <c r="F20" s="389" t="s">
        <v>375</v>
      </c>
      <c r="G20" s="389" t="s">
        <v>376</v>
      </c>
      <c r="H20" s="390"/>
    </row>
    <row r="21" spans="2:8" ht="39.5" customHeight="1" x14ac:dyDescent="0.35">
      <c r="B21" s="572"/>
      <c r="C21" s="575" t="s">
        <v>199</v>
      </c>
      <c r="D21" s="575" t="s">
        <v>200</v>
      </c>
      <c r="E21" s="577" t="s">
        <v>201</v>
      </c>
      <c r="F21" s="584" t="s">
        <v>202</v>
      </c>
      <c r="G21" s="584" t="s">
        <v>203</v>
      </c>
      <c r="H21" s="575" t="s">
        <v>204</v>
      </c>
    </row>
    <row r="22" spans="2:8" ht="38.5" customHeight="1" x14ac:dyDescent="0.35">
      <c r="B22" s="572"/>
      <c r="C22" s="575"/>
      <c r="D22" s="575"/>
      <c r="E22" s="577"/>
      <c r="F22" s="584"/>
      <c r="G22" s="584"/>
      <c r="H22" s="575"/>
    </row>
    <row r="23" spans="2:8" x14ac:dyDescent="0.35">
      <c r="B23" s="572"/>
      <c r="C23" s="575"/>
      <c r="D23" s="575"/>
      <c r="E23" s="577"/>
      <c r="F23" s="584"/>
      <c r="G23" s="584"/>
      <c r="H23" s="575"/>
    </row>
    <row r="24" spans="2:8" x14ac:dyDescent="0.35">
      <c r="B24" s="572"/>
      <c r="C24" s="575" t="s">
        <v>205</v>
      </c>
      <c r="D24" s="575" t="s">
        <v>206</v>
      </c>
      <c r="E24" s="588" t="s">
        <v>207</v>
      </c>
      <c r="F24" s="584" t="s">
        <v>208</v>
      </c>
      <c r="G24" s="584" t="s">
        <v>209</v>
      </c>
      <c r="H24" s="575" t="s">
        <v>210</v>
      </c>
    </row>
    <row r="25" spans="2:8" x14ac:dyDescent="0.35">
      <c r="B25" s="572"/>
      <c r="C25" s="575"/>
      <c r="D25" s="575"/>
      <c r="E25" s="588"/>
      <c r="F25" s="584"/>
      <c r="G25" s="584"/>
      <c r="H25" s="575"/>
    </row>
    <row r="26" spans="2:8" ht="15" thickBot="1" x14ac:dyDescent="0.4">
      <c r="B26" s="572"/>
      <c r="C26" s="575"/>
      <c r="D26" s="575"/>
      <c r="E26" s="589"/>
      <c r="F26" s="585"/>
      <c r="G26" s="584"/>
      <c r="H26" s="396" t="s">
        <v>211</v>
      </c>
    </row>
    <row r="27" spans="2:8" x14ac:dyDescent="0.35">
      <c r="B27" s="572"/>
      <c r="C27" s="575"/>
      <c r="D27" s="575" t="s">
        <v>212</v>
      </c>
      <c r="E27" s="590" t="s">
        <v>213</v>
      </c>
      <c r="F27" s="591"/>
      <c r="G27" s="584" t="s">
        <v>214</v>
      </c>
      <c r="H27" s="575" t="s">
        <v>215</v>
      </c>
    </row>
    <row r="28" spans="2:8" x14ac:dyDescent="0.35">
      <c r="B28" s="572"/>
      <c r="C28" s="575"/>
      <c r="D28" s="575"/>
      <c r="E28" s="592"/>
      <c r="F28" s="593"/>
      <c r="G28" s="584"/>
      <c r="H28" s="575"/>
    </row>
    <row r="29" spans="2:8" x14ac:dyDescent="0.35">
      <c r="B29" s="572"/>
      <c r="C29" s="575"/>
      <c r="D29" s="575"/>
      <c r="E29" s="592"/>
      <c r="F29" s="593"/>
      <c r="G29" s="584"/>
      <c r="H29" s="575"/>
    </row>
    <row r="30" spans="2:8" x14ac:dyDescent="0.35">
      <c r="B30" s="572"/>
      <c r="C30" s="575"/>
      <c r="D30" s="575"/>
      <c r="E30" s="592"/>
      <c r="F30" s="593"/>
      <c r="G30" s="584"/>
      <c r="H30" s="575"/>
    </row>
    <row r="31" spans="2:8" x14ac:dyDescent="0.35">
      <c r="B31" s="572"/>
      <c r="C31" s="575"/>
      <c r="D31" s="575"/>
      <c r="E31" s="592"/>
      <c r="F31" s="593"/>
      <c r="G31" s="584"/>
      <c r="H31" s="575"/>
    </row>
    <row r="32" spans="2:8" ht="15" thickBot="1" x14ac:dyDescent="0.4">
      <c r="B32" s="572"/>
      <c r="C32" s="575"/>
      <c r="D32" s="575"/>
      <c r="E32" s="594"/>
      <c r="F32" s="595"/>
      <c r="G32" s="584"/>
      <c r="H32" s="575"/>
    </row>
    <row r="33" spans="2:8" x14ac:dyDescent="0.35">
      <c r="B33" s="572"/>
      <c r="C33" s="575" t="s">
        <v>216</v>
      </c>
      <c r="D33" s="575" t="s">
        <v>217</v>
      </c>
      <c r="E33" s="397" t="s">
        <v>218</v>
      </c>
      <c r="F33" s="574" t="s">
        <v>219</v>
      </c>
      <c r="G33" s="575" t="s">
        <v>220</v>
      </c>
      <c r="H33" s="579"/>
    </row>
    <row r="34" spans="2:8" ht="29" x14ac:dyDescent="0.35">
      <c r="B34" s="572"/>
      <c r="C34" s="575"/>
      <c r="D34" s="575"/>
      <c r="E34" s="398" t="s">
        <v>221</v>
      </c>
      <c r="F34" s="575"/>
      <c r="G34" s="575"/>
      <c r="H34" s="579"/>
    </row>
    <row r="35" spans="2:8" ht="29" x14ac:dyDescent="0.35">
      <c r="B35" s="572"/>
      <c r="C35" s="575"/>
      <c r="D35" s="575" t="s">
        <v>222</v>
      </c>
      <c r="E35" s="398" t="s">
        <v>223</v>
      </c>
      <c r="F35" s="575" t="s">
        <v>224</v>
      </c>
      <c r="G35" s="575" t="s">
        <v>225</v>
      </c>
      <c r="H35" s="575" t="s">
        <v>226</v>
      </c>
    </row>
    <row r="36" spans="2:8" ht="29" x14ac:dyDescent="0.35">
      <c r="B36" s="572"/>
      <c r="C36" s="575"/>
      <c r="D36" s="575"/>
      <c r="E36" s="398" t="s">
        <v>227</v>
      </c>
      <c r="F36" s="575"/>
      <c r="G36" s="575"/>
      <c r="H36" s="575"/>
    </row>
    <row r="37" spans="2:8" ht="29" x14ac:dyDescent="0.35">
      <c r="B37" s="572"/>
      <c r="C37" s="575"/>
      <c r="D37" s="575"/>
      <c r="E37" s="398" t="s">
        <v>228</v>
      </c>
      <c r="F37" s="575"/>
      <c r="G37" s="575"/>
      <c r="H37" s="575"/>
    </row>
    <row r="38" spans="2:8" ht="29" x14ac:dyDescent="0.35">
      <c r="B38" s="572"/>
      <c r="C38" s="575" t="s">
        <v>229</v>
      </c>
      <c r="D38" s="575" t="s">
        <v>230</v>
      </c>
      <c r="E38" s="398" t="s">
        <v>223</v>
      </c>
      <c r="F38" s="575" t="s">
        <v>231</v>
      </c>
      <c r="G38" s="575" t="s">
        <v>203</v>
      </c>
      <c r="H38" s="575" t="s">
        <v>232</v>
      </c>
    </row>
    <row r="39" spans="2:8" ht="29" x14ac:dyDescent="0.35">
      <c r="B39" s="572"/>
      <c r="C39" s="575"/>
      <c r="D39" s="575"/>
      <c r="E39" s="398" t="s">
        <v>233</v>
      </c>
      <c r="F39" s="575"/>
      <c r="G39" s="575"/>
      <c r="H39" s="575"/>
    </row>
    <row r="40" spans="2:8" ht="53.5" customHeight="1" x14ac:dyDescent="0.35">
      <c r="B40" s="572"/>
      <c r="C40" s="575" t="s">
        <v>234</v>
      </c>
      <c r="D40" s="399" t="s">
        <v>235</v>
      </c>
      <c r="E40" s="391" t="s">
        <v>187</v>
      </c>
      <c r="F40" s="389" t="s">
        <v>351</v>
      </c>
      <c r="G40" s="389" t="s">
        <v>352</v>
      </c>
      <c r="H40" s="396" t="s">
        <v>236</v>
      </c>
    </row>
    <row r="41" spans="2:8" ht="58" x14ac:dyDescent="0.35">
      <c r="B41" s="572"/>
      <c r="C41" s="575"/>
      <c r="D41" s="399" t="s">
        <v>237</v>
      </c>
      <c r="E41" s="207" t="s">
        <v>238</v>
      </c>
      <c r="F41" s="396" t="s">
        <v>239</v>
      </c>
      <c r="G41" s="208" t="s">
        <v>240</v>
      </c>
      <c r="H41" s="390"/>
    </row>
    <row r="42" spans="2:8" ht="116" customHeight="1" x14ac:dyDescent="0.35">
      <c r="B42" s="572"/>
      <c r="C42" s="575" t="s">
        <v>241</v>
      </c>
      <c r="D42" s="396" t="s">
        <v>242</v>
      </c>
      <c r="E42" s="391" t="s">
        <v>187</v>
      </c>
      <c r="F42" s="389" t="s">
        <v>351</v>
      </c>
      <c r="G42" s="389" t="s">
        <v>352</v>
      </c>
      <c r="H42" s="575" t="s">
        <v>243</v>
      </c>
    </row>
    <row r="43" spans="2:8" ht="29" x14ac:dyDescent="0.35">
      <c r="B43" s="572"/>
      <c r="C43" s="575"/>
      <c r="D43" s="396" t="s">
        <v>244</v>
      </c>
      <c r="E43" s="391" t="s">
        <v>187</v>
      </c>
      <c r="F43" s="389" t="s">
        <v>351</v>
      </c>
      <c r="G43" s="389" t="s">
        <v>352</v>
      </c>
      <c r="H43" s="575"/>
    </row>
    <row r="44" spans="2:8" ht="116" x14ac:dyDescent="0.35">
      <c r="B44" s="572"/>
      <c r="C44" s="575"/>
      <c r="D44" s="396" t="s">
        <v>245</v>
      </c>
      <c r="E44" s="398" t="s">
        <v>246</v>
      </c>
      <c r="F44" s="389" t="s">
        <v>373</v>
      </c>
      <c r="G44" s="389" t="s">
        <v>374</v>
      </c>
      <c r="H44" s="400" t="s">
        <v>247</v>
      </c>
    </row>
    <row r="45" spans="2:8" ht="145" x14ac:dyDescent="0.35">
      <c r="B45" s="572"/>
      <c r="C45" s="575"/>
      <c r="D45" s="396" t="s">
        <v>248</v>
      </c>
      <c r="E45" s="398" t="s">
        <v>246</v>
      </c>
      <c r="F45" s="389" t="s">
        <v>371</v>
      </c>
      <c r="G45" s="389" t="s">
        <v>372</v>
      </c>
      <c r="H45" s="400"/>
    </row>
    <row r="46" spans="2:8" ht="101.5" x14ac:dyDescent="0.35">
      <c r="B46" s="572"/>
      <c r="C46" s="575"/>
      <c r="D46" s="396" t="s">
        <v>377</v>
      </c>
      <c r="E46" s="398" t="s">
        <v>378</v>
      </c>
      <c r="F46" s="389" t="s">
        <v>379</v>
      </c>
      <c r="G46" s="389" t="s">
        <v>380</v>
      </c>
      <c r="H46" s="400"/>
    </row>
    <row r="47" spans="2:8" ht="28" customHeight="1" x14ac:dyDescent="0.35">
      <c r="B47" s="572"/>
      <c r="C47" s="575" t="s">
        <v>249</v>
      </c>
      <c r="D47" s="396" t="s">
        <v>250</v>
      </c>
      <c r="E47" s="391" t="s">
        <v>187</v>
      </c>
      <c r="F47" s="389" t="s">
        <v>351</v>
      </c>
      <c r="G47" s="389" t="s">
        <v>352</v>
      </c>
      <c r="H47" s="390"/>
    </row>
    <row r="48" spans="2:8" ht="29" customHeight="1" x14ac:dyDescent="0.35">
      <c r="B48" s="572"/>
      <c r="C48" s="575"/>
      <c r="D48" s="575" t="s">
        <v>251</v>
      </c>
      <c r="E48" s="577" t="s">
        <v>168</v>
      </c>
      <c r="F48" s="389" t="s">
        <v>169</v>
      </c>
      <c r="G48" s="389" t="s">
        <v>170</v>
      </c>
      <c r="H48" s="579"/>
    </row>
    <row r="49" spans="2:8" ht="29" x14ac:dyDescent="0.35">
      <c r="B49" s="572"/>
      <c r="C49" s="575"/>
      <c r="D49" s="575"/>
      <c r="E49" s="577"/>
      <c r="F49" s="389" t="s">
        <v>171</v>
      </c>
      <c r="G49" s="389" t="s">
        <v>172</v>
      </c>
      <c r="H49" s="579"/>
    </row>
    <row r="50" spans="2:8" ht="87.5" thickBot="1" x14ac:dyDescent="0.4">
      <c r="B50" s="573"/>
      <c r="C50" s="580"/>
      <c r="D50" s="580"/>
      <c r="E50" s="586"/>
      <c r="F50" s="392" t="s">
        <v>367</v>
      </c>
      <c r="G50" s="392" t="s">
        <v>368</v>
      </c>
      <c r="H50" s="581"/>
    </row>
    <row r="51" spans="2:8" ht="87.5" customHeight="1" thickBot="1" x14ac:dyDescent="0.4">
      <c r="B51" s="401" t="s">
        <v>252</v>
      </c>
      <c r="C51" s="402" t="s">
        <v>253</v>
      </c>
      <c r="D51" s="402" t="s">
        <v>254</v>
      </c>
      <c r="E51" s="402" t="s">
        <v>255</v>
      </c>
      <c r="F51" s="403"/>
      <c r="G51" s="403"/>
      <c r="H51" s="402" t="s">
        <v>256</v>
      </c>
    </row>
    <row r="52" spans="2:8" ht="89.5" thickBot="1" x14ac:dyDescent="0.4">
      <c r="B52" s="404" t="s">
        <v>257</v>
      </c>
      <c r="C52" s="402" t="s">
        <v>253</v>
      </c>
      <c r="D52" s="402" t="s">
        <v>254</v>
      </c>
      <c r="E52" s="402" t="s">
        <v>258</v>
      </c>
      <c r="F52" s="405"/>
      <c r="G52" s="405"/>
      <c r="H52" s="402" t="s">
        <v>259</v>
      </c>
    </row>
    <row r="53" spans="2:8" ht="75" thickBot="1" x14ac:dyDescent="0.4">
      <c r="B53" s="404" t="s">
        <v>260</v>
      </c>
      <c r="C53" s="402" t="s">
        <v>261</v>
      </c>
      <c r="D53" s="402" t="s">
        <v>262</v>
      </c>
      <c r="E53" s="402" t="s">
        <v>263</v>
      </c>
      <c r="F53" s="405"/>
      <c r="G53" s="405"/>
      <c r="H53" s="402" t="s">
        <v>256</v>
      </c>
    </row>
    <row r="54" spans="2:8" ht="89.5" thickBot="1" x14ac:dyDescent="0.4">
      <c r="B54" s="404" t="s">
        <v>264</v>
      </c>
      <c r="C54" s="402" t="s">
        <v>261</v>
      </c>
      <c r="D54" s="402" t="s">
        <v>262</v>
      </c>
      <c r="E54" s="402" t="s">
        <v>265</v>
      </c>
      <c r="F54" s="405"/>
      <c r="G54" s="405"/>
      <c r="H54" s="402" t="s">
        <v>266</v>
      </c>
    </row>
    <row r="55" spans="2:8" ht="102" thickBot="1" x14ac:dyDescent="0.4">
      <c r="B55" s="404" t="s">
        <v>267</v>
      </c>
      <c r="C55" s="402" t="s">
        <v>253</v>
      </c>
      <c r="D55" s="402" t="s">
        <v>254</v>
      </c>
      <c r="E55" s="402" t="s">
        <v>268</v>
      </c>
      <c r="F55" s="405"/>
      <c r="G55" s="405"/>
      <c r="H55" s="402" t="s">
        <v>269</v>
      </c>
    </row>
    <row r="56" spans="2:8" ht="102" thickBot="1" x14ac:dyDescent="0.4">
      <c r="B56" s="404" t="s">
        <v>270</v>
      </c>
      <c r="C56" s="402" t="s">
        <v>253</v>
      </c>
      <c r="D56" s="402" t="s">
        <v>254</v>
      </c>
      <c r="E56" s="402" t="s">
        <v>271</v>
      </c>
      <c r="F56" s="405"/>
      <c r="G56" s="405"/>
      <c r="H56" s="402" t="s">
        <v>272</v>
      </c>
    </row>
    <row r="57" spans="2:8" ht="87.5" thickBot="1" x14ac:dyDescent="0.4">
      <c r="B57" s="404" t="s">
        <v>273</v>
      </c>
      <c r="C57" s="406" t="s">
        <v>274</v>
      </c>
      <c r="D57" s="402" t="s">
        <v>275</v>
      </c>
      <c r="E57" s="406" t="s">
        <v>276</v>
      </c>
      <c r="F57" s="405"/>
      <c r="G57" s="405"/>
      <c r="H57" s="406" t="s">
        <v>277</v>
      </c>
    </row>
    <row r="58" spans="2:8" ht="87.5" thickBot="1" x14ac:dyDescent="0.4">
      <c r="B58" s="404" t="s">
        <v>278</v>
      </c>
      <c r="C58" s="406" t="s">
        <v>279</v>
      </c>
      <c r="D58" s="402" t="s">
        <v>275</v>
      </c>
      <c r="E58" s="406" t="s">
        <v>280</v>
      </c>
      <c r="F58" s="405"/>
      <c r="G58" s="405"/>
      <c r="H58" s="406" t="s">
        <v>281</v>
      </c>
    </row>
    <row r="59" spans="2:8" ht="58.5" thickBot="1" x14ac:dyDescent="0.4">
      <c r="B59" s="404" t="s">
        <v>282</v>
      </c>
      <c r="C59" s="406" t="s">
        <v>283</v>
      </c>
      <c r="D59" s="402" t="s">
        <v>275</v>
      </c>
      <c r="E59" s="405" t="s">
        <v>284</v>
      </c>
      <c r="F59" s="405"/>
      <c r="G59" s="405"/>
      <c r="H59" s="405"/>
    </row>
    <row r="60" spans="2:8" ht="73" thickBot="1" x14ac:dyDescent="0.4">
      <c r="B60" s="404" t="s">
        <v>285</v>
      </c>
      <c r="C60" s="406" t="s">
        <v>283</v>
      </c>
      <c r="D60" s="402" t="s">
        <v>275</v>
      </c>
      <c r="E60" s="402" t="s">
        <v>286</v>
      </c>
      <c r="F60" s="405"/>
      <c r="G60" s="405"/>
      <c r="H60" s="402" t="s">
        <v>256</v>
      </c>
    </row>
    <row r="61" spans="2:8" ht="116.5" thickBot="1" x14ac:dyDescent="0.4">
      <c r="B61" s="404" t="s">
        <v>287</v>
      </c>
      <c r="C61" s="406" t="s">
        <v>283</v>
      </c>
      <c r="D61" s="402" t="s">
        <v>275</v>
      </c>
      <c r="E61" s="402" t="s">
        <v>288</v>
      </c>
      <c r="F61" s="405"/>
      <c r="G61" s="405"/>
      <c r="H61" s="402" t="s">
        <v>289</v>
      </c>
    </row>
    <row r="62" spans="2:8" ht="73" thickBot="1" x14ac:dyDescent="0.4">
      <c r="B62" s="404" t="s">
        <v>290</v>
      </c>
      <c r="C62" s="406" t="s">
        <v>291</v>
      </c>
      <c r="D62" s="402" t="s">
        <v>292</v>
      </c>
      <c r="E62" s="406" t="s">
        <v>293</v>
      </c>
      <c r="F62" s="405"/>
      <c r="G62" s="405"/>
      <c r="H62" s="405"/>
    </row>
    <row r="63" spans="2:8" ht="73" thickBot="1" x14ac:dyDescent="0.4">
      <c r="B63" s="404" t="s">
        <v>294</v>
      </c>
      <c r="C63" s="406" t="s">
        <v>295</v>
      </c>
      <c r="D63" s="402" t="s">
        <v>292</v>
      </c>
      <c r="E63" s="406" t="s">
        <v>296</v>
      </c>
      <c r="F63" s="405"/>
      <c r="G63" s="405"/>
      <c r="H63" s="405"/>
    </row>
    <row r="64" spans="2:8" ht="73" thickBot="1" x14ac:dyDescent="0.4">
      <c r="B64" s="404" t="s">
        <v>297</v>
      </c>
      <c r="C64" s="406" t="s">
        <v>298</v>
      </c>
      <c r="D64" s="402" t="s">
        <v>292</v>
      </c>
      <c r="E64" s="406" t="s">
        <v>299</v>
      </c>
      <c r="F64" s="405"/>
      <c r="G64" s="405"/>
      <c r="H64" s="406" t="s">
        <v>300</v>
      </c>
    </row>
    <row r="65" spans="2:8" ht="29.5" thickBot="1" x14ac:dyDescent="0.4">
      <c r="B65" s="407" t="s">
        <v>301</v>
      </c>
      <c r="C65" s="408" t="s">
        <v>6</v>
      </c>
      <c r="D65" s="406" t="s">
        <v>302</v>
      </c>
      <c r="E65" s="406" t="s">
        <v>303</v>
      </c>
      <c r="F65" s="408" t="s">
        <v>6</v>
      </c>
      <c r="G65" s="408" t="s">
        <v>6</v>
      </c>
      <c r="H65" s="408" t="s">
        <v>6</v>
      </c>
    </row>
    <row r="66" spans="2:8" ht="44" thickBot="1" x14ac:dyDescent="0.4">
      <c r="B66" s="407" t="s">
        <v>304</v>
      </c>
      <c r="C66" s="408" t="s">
        <v>6</v>
      </c>
      <c r="D66" s="406" t="s">
        <v>302</v>
      </c>
      <c r="E66" s="409" t="s">
        <v>305</v>
      </c>
      <c r="F66" s="408" t="s">
        <v>6</v>
      </c>
      <c r="G66" s="408" t="s">
        <v>6</v>
      </c>
      <c r="H66" s="408" t="s">
        <v>6</v>
      </c>
    </row>
    <row r="67" spans="2:8" ht="44" thickBot="1" x14ac:dyDescent="0.4">
      <c r="B67" s="407" t="s">
        <v>306</v>
      </c>
      <c r="C67" s="408" t="s">
        <v>6</v>
      </c>
      <c r="D67" s="406" t="s">
        <v>302</v>
      </c>
      <c r="E67" s="409" t="s">
        <v>307</v>
      </c>
      <c r="F67" s="408" t="s">
        <v>6</v>
      </c>
      <c r="G67" s="408" t="s">
        <v>6</v>
      </c>
      <c r="H67" s="408" t="s">
        <v>6</v>
      </c>
    </row>
    <row r="68" spans="2:8" ht="29.5" thickBot="1" x14ac:dyDescent="0.4">
      <c r="B68" s="407" t="s">
        <v>308</v>
      </c>
      <c r="C68" s="408" t="s">
        <v>6</v>
      </c>
      <c r="D68" s="406" t="s">
        <v>302</v>
      </c>
      <c r="E68" s="410" t="s">
        <v>309</v>
      </c>
      <c r="F68" s="408" t="s">
        <v>6</v>
      </c>
      <c r="G68" s="408" t="s">
        <v>6</v>
      </c>
      <c r="H68" s="408" t="s">
        <v>6</v>
      </c>
    </row>
    <row r="69" spans="2:8" ht="29.5" thickBot="1" x14ac:dyDescent="0.4">
      <c r="B69" s="407" t="s">
        <v>310</v>
      </c>
      <c r="C69" s="408" t="s">
        <v>6</v>
      </c>
      <c r="D69" s="406" t="s">
        <v>302</v>
      </c>
      <c r="E69" s="409" t="s">
        <v>311</v>
      </c>
      <c r="F69" s="408" t="s">
        <v>6</v>
      </c>
      <c r="G69" s="408" t="s">
        <v>6</v>
      </c>
      <c r="H69" s="408" t="s">
        <v>6</v>
      </c>
    </row>
    <row r="70" spans="2:8" ht="44" thickBot="1" x14ac:dyDescent="0.4">
      <c r="B70" s="407" t="s">
        <v>312</v>
      </c>
      <c r="C70" s="408" t="s">
        <v>6</v>
      </c>
      <c r="D70" s="406" t="s">
        <v>302</v>
      </c>
      <c r="E70" s="409" t="s">
        <v>313</v>
      </c>
      <c r="F70" s="408" t="s">
        <v>6</v>
      </c>
      <c r="G70" s="408" t="s">
        <v>6</v>
      </c>
      <c r="H70" s="408" t="s">
        <v>6</v>
      </c>
    </row>
    <row r="71" spans="2:8" ht="58.5" thickBot="1" x14ac:dyDescent="0.4">
      <c r="B71" s="407" t="s">
        <v>314</v>
      </c>
      <c r="C71" s="408" t="s">
        <v>6</v>
      </c>
      <c r="D71" s="406" t="s">
        <v>315</v>
      </c>
      <c r="E71" s="409" t="s">
        <v>316</v>
      </c>
      <c r="F71" s="408" t="s">
        <v>6</v>
      </c>
      <c r="G71" s="408" t="s">
        <v>6</v>
      </c>
      <c r="H71" s="408" t="s">
        <v>6</v>
      </c>
    </row>
    <row r="72" spans="2:8" ht="29.5" thickBot="1" x14ac:dyDescent="0.4">
      <c r="B72" s="407" t="s">
        <v>317</v>
      </c>
      <c r="C72" s="408" t="s">
        <v>6</v>
      </c>
      <c r="D72" s="406" t="s">
        <v>318</v>
      </c>
      <c r="E72" s="410" t="s">
        <v>319</v>
      </c>
      <c r="F72" s="408" t="s">
        <v>6</v>
      </c>
      <c r="G72" s="408" t="s">
        <v>6</v>
      </c>
      <c r="H72" s="408" t="s">
        <v>6</v>
      </c>
    </row>
    <row r="73" spans="2:8" ht="34.5" thickBot="1" x14ac:dyDescent="0.4">
      <c r="B73" s="411" t="s">
        <v>320</v>
      </c>
      <c r="C73" s="408" t="s">
        <v>6</v>
      </c>
      <c r="D73" s="406" t="s">
        <v>318</v>
      </c>
      <c r="E73" s="409" t="s">
        <v>321</v>
      </c>
      <c r="F73" s="408" t="s">
        <v>6</v>
      </c>
      <c r="G73" s="408" t="s">
        <v>6</v>
      </c>
      <c r="H73" s="408" t="s">
        <v>6</v>
      </c>
    </row>
    <row r="74" spans="2:8" ht="29.5" thickBot="1" x14ac:dyDescent="0.4">
      <c r="B74" s="407" t="s">
        <v>322</v>
      </c>
      <c r="C74" s="408" t="s">
        <v>6</v>
      </c>
      <c r="D74" s="406" t="s">
        <v>318</v>
      </c>
      <c r="E74" s="409" t="s">
        <v>323</v>
      </c>
      <c r="F74" s="408" t="s">
        <v>6</v>
      </c>
      <c r="G74" s="408" t="s">
        <v>6</v>
      </c>
      <c r="H74" s="408" t="s">
        <v>6</v>
      </c>
    </row>
    <row r="75" spans="2:8" x14ac:dyDescent="0.35">
      <c r="B75" s="412"/>
    </row>
    <row r="76" spans="2:8" x14ac:dyDescent="0.35">
      <c r="B76" s="412"/>
    </row>
    <row r="77" spans="2:8" x14ac:dyDescent="0.35">
      <c r="B77" s="412"/>
    </row>
    <row r="78" spans="2:8" x14ac:dyDescent="0.35">
      <c r="B78" s="412"/>
    </row>
    <row r="79" spans="2:8" x14ac:dyDescent="0.35">
      <c r="B79" s="412"/>
    </row>
    <row r="80" spans="2:8" x14ac:dyDescent="0.35">
      <c r="B80" s="412"/>
    </row>
    <row r="81" spans="2:2" x14ac:dyDescent="0.35">
      <c r="B81" s="412"/>
    </row>
    <row r="82" spans="2:2" x14ac:dyDescent="0.35">
      <c r="B82" s="412"/>
    </row>
    <row r="83" spans="2:2" x14ac:dyDescent="0.35">
      <c r="B83" s="412"/>
    </row>
    <row r="84" spans="2:2" x14ac:dyDescent="0.35">
      <c r="B84" s="412"/>
    </row>
    <row r="85" spans="2:2" x14ac:dyDescent="0.35">
      <c r="B85" s="412"/>
    </row>
    <row r="86" spans="2:2" x14ac:dyDescent="0.35">
      <c r="B86" s="412"/>
    </row>
    <row r="87" spans="2:2" x14ac:dyDescent="0.35">
      <c r="B87" s="412"/>
    </row>
    <row r="88" spans="2:2" x14ac:dyDescent="0.35">
      <c r="B88" s="412"/>
    </row>
  </sheetData>
  <mergeCells count="59">
    <mergeCell ref="C40:C41"/>
    <mergeCell ref="C42:C46"/>
    <mergeCell ref="H42:H43"/>
    <mergeCell ref="C47:C50"/>
    <mergeCell ref="D48:D50"/>
    <mergeCell ref="E48:E50"/>
    <mergeCell ref="H48:H50"/>
    <mergeCell ref="C38:C39"/>
    <mergeCell ref="D38:D39"/>
    <mergeCell ref="F38:F39"/>
    <mergeCell ref="G38:G39"/>
    <mergeCell ref="H38:H39"/>
    <mergeCell ref="C33:C37"/>
    <mergeCell ref="D33:D34"/>
    <mergeCell ref="F33:F34"/>
    <mergeCell ref="G33:G34"/>
    <mergeCell ref="H33:H34"/>
    <mergeCell ref="D35:D37"/>
    <mergeCell ref="F35:F37"/>
    <mergeCell ref="G35:G37"/>
    <mergeCell ref="H35:H37"/>
    <mergeCell ref="G24:G26"/>
    <mergeCell ref="H24:H25"/>
    <mergeCell ref="D27:D32"/>
    <mergeCell ref="E27:F32"/>
    <mergeCell ref="G27:G32"/>
    <mergeCell ref="H27:H32"/>
    <mergeCell ref="G13:G14"/>
    <mergeCell ref="H13:H14"/>
    <mergeCell ref="B15:B50"/>
    <mergeCell ref="C15:C20"/>
    <mergeCell ref="D18:D20"/>
    <mergeCell ref="E18:E20"/>
    <mergeCell ref="C21:C23"/>
    <mergeCell ref="D21:D23"/>
    <mergeCell ref="E21:E23"/>
    <mergeCell ref="F21:F23"/>
    <mergeCell ref="G21:G23"/>
    <mergeCell ref="H21:H23"/>
    <mergeCell ref="C24:C32"/>
    <mergeCell ref="D24:D26"/>
    <mergeCell ref="E24:E26"/>
    <mergeCell ref="F24:F26"/>
    <mergeCell ref="B13:B14"/>
    <mergeCell ref="C13:C14"/>
    <mergeCell ref="D13:D14"/>
    <mergeCell ref="E13:E14"/>
    <mergeCell ref="F13:F14"/>
    <mergeCell ref="B2:H2"/>
    <mergeCell ref="B5:B12"/>
    <mergeCell ref="C5:C7"/>
    <mergeCell ref="D5:D7"/>
    <mergeCell ref="E5:E7"/>
    <mergeCell ref="H5:H6"/>
    <mergeCell ref="C8:C12"/>
    <mergeCell ref="D8:D12"/>
    <mergeCell ref="H8:H12"/>
    <mergeCell ref="E11:E12"/>
    <mergeCell ref="F11:F12"/>
  </mergeCells>
  <hyperlinks>
    <hyperlink ref="G16" r:id="rId1" xr:uid="{ACC277F3-A010-4C83-B493-4E5304708085}"/>
    <hyperlink ref="E41" r:id="rId2" display="https://ghgprotocol.org/sites/default/files/hfc-cfc_1.pdf" xr:uid="{7CAFEB2F-DF50-442F-80D4-0F4E471A9C5B}"/>
    <hyperlink ref="G41" r:id="rId3" xr:uid="{78F5253D-B413-4BBF-AE54-3C726BB42C94}"/>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GHG Emissions</vt:lpstr>
      <vt:lpstr>Energy - Within</vt:lpstr>
      <vt:lpstr>Energy - Outside</vt:lpstr>
      <vt:lpstr>Water - Total</vt:lpstr>
      <vt:lpstr>Water - Stressed</vt:lpstr>
      <vt:lpstr>Waste</vt:lpstr>
      <vt:lpstr>DG Stack Emissions</vt:lpstr>
      <vt:lpstr>Methodolgy &amp; 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KANAK MAHESH - MLDL</dc:creator>
  <cp:lastModifiedBy>KANAK MAHESH - MLDL</cp:lastModifiedBy>
  <dcterms:created xsi:type="dcterms:W3CDTF">2023-07-02T09:14:50Z</dcterms:created>
  <dcterms:modified xsi:type="dcterms:W3CDTF">2025-06-27T07:16:40Z</dcterms:modified>
</cp:coreProperties>
</file>